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pdc\Обменник ФЭО\Прейскурант цен на 2023 год\Прейскурант цен на 2023 год\Общий\"/>
    </mc:Choice>
  </mc:AlternateContent>
  <bookViews>
    <workbookView xWindow="13590" yWindow="15" windowWidth="14865" windowHeight="8190" tabRatio="500"/>
  </bookViews>
  <sheets>
    <sheet name="МРОТ 12130" sheetId="1" r:id="rId1"/>
  </sheets>
  <definedNames>
    <definedName name="_xlnm._FilterDatabase" localSheetId="0" hidden="1">'МРОТ 12130'!$F$11:$O$71</definedName>
    <definedName name="_xlnm.Print_Titles" localSheetId="0">'МРОТ 12130'!$11:$12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138" i="1" l="1"/>
  <c r="M2133" i="1"/>
  <c r="M2132" i="1"/>
  <c r="M2124" i="1"/>
  <c r="M2094" i="1"/>
  <c r="M2041" i="1"/>
  <c r="M2037" i="1"/>
  <c r="M2019" i="1"/>
  <c r="M1953" i="1"/>
  <c r="M1859" i="1"/>
  <c r="M1858" i="1"/>
  <c r="M1765" i="1"/>
  <c r="M1764" i="1"/>
  <c r="M1762" i="1"/>
  <c r="M1708" i="1"/>
  <c r="M1703" i="1"/>
  <c r="M1557" i="1"/>
  <c r="M1420" i="1"/>
  <c r="M1161" i="1"/>
  <c r="M785" i="1"/>
  <c r="L2344" i="1" l="1"/>
  <c r="L2343" i="1"/>
  <c r="L2342" i="1"/>
  <c r="N2341" i="1"/>
  <c r="L2341" i="1"/>
  <c r="M2341" i="1" s="1"/>
  <c r="L2334" i="1"/>
  <c r="L2333" i="1"/>
  <c r="M2333" i="1" s="1"/>
  <c r="N2333" i="1" s="1"/>
  <c r="L2332" i="1"/>
  <c r="L2331" i="1"/>
  <c r="L2330" i="1"/>
  <c r="L2329" i="1"/>
  <c r="L2328" i="1"/>
  <c r="L2327" i="1"/>
  <c r="L2326" i="1"/>
  <c r="N2325" i="1"/>
  <c r="L2325" i="1"/>
  <c r="M2325" i="1" s="1"/>
  <c r="L2319" i="1"/>
  <c r="L2318" i="1"/>
  <c r="L2317" i="1"/>
  <c r="M2317" i="1" s="1"/>
  <c r="L2316" i="1"/>
  <c r="M2316" i="1" s="1"/>
  <c r="L2315" i="1"/>
  <c r="L2314" i="1"/>
  <c r="L2313" i="1"/>
  <c r="L2312" i="1"/>
  <c r="L2311" i="1"/>
  <c r="M2311" i="1" s="1"/>
  <c r="L2310" i="1"/>
  <c r="L2309" i="1"/>
  <c r="L2308" i="1"/>
  <c r="L2307" i="1"/>
  <c r="M2307" i="1" s="1"/>
  <c r="L2306" i="1"/>
  <c r="N2304" i="1"/>
  <c r="L2304" i="1"/>
  <c r="M2304" i="1" s="1"/>
  <c r="L2302" i="1"/>
  <c r="L2301" i="1"/>
  <c r="M2301" i="1" s="1"/>
  <c r="N2301" i="1" s="1"/>
  <c r="L2300" i="1"/>
  <c r="N2299" i="1"/>
  <c r="L2299" i="1"/>
  <c r="M2299" i="1" s="1"/>
  <c r="L2296" i="1"/>
  <c r="L2294" i="1"/>
  <c r="M2294" i="1" s="1"/>
  <c r="N2294" i="1" s="1"/>
  <c r="L2292" i="1"/>
  <c r="M2292" i="1" s="1"/>
  <c r="L2290" i="1"/>
  <c r="M2290" i="1" s="1"/>
  <c r="L2288" i="1"/>
  <c r="N2286" i="1"/>
  <c r="L2286" i="1"/>
  <c r="M2286" i="1" s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M2274" i="1" s="1"/>
  <c r="N2274" i="1" s="1"/>
  <c r="L2272" i="1"/>
  <c r="N2271" i="1"/>
  <c r="L2271" i="1"/>
  <c r="M2271" i="1" s="1"/>
  <c r="L2270" i="1"/>
  <c r="L2269" i="1"/>
  <c r="M2269" i="1" s="1"/>
  <c r="N2269" i="1" s="1"/>
  <c r="L2268" i="1"/>
  <c r="N2267" i="1"/>
  <c r="L2267" i="1"/>
  <c r="M2267" i="1" s="1"/>
  <c r="L2265" i="1"/>
  <c r="M2265" i="1" s="1"/>
  <c r="L2264" i="1"/>
  <c r="M2264" i="1" s="1"/>
  <c r="L2263" i="1"/>
  <c r="M2263" i="1" s="1"/>
  <c r="L2256" i="1"/>
  <c r="M2256" i="1" s="1"/>
  <c r="I2256" i="1"/>
  <c r="H2256" i="1"/>
  <c r="L2255" i="1"/>
  <c r="L2254" i="1"/>
  <c r="M2254" i="1" s="1"/>
  <c r="N2254" i="1" s="1"/>
  <c r="L2253" i="1"/>
  <c r="N2252" i="1"/>
  <c r="L2252" i="1"/>
  <c r="M2252" i="1" s="1"/>
  <c r="L2251" i="1"/>
  <c r="L2250" i="1"/>
  <c r="L2249" i="1"/>
  <c r="I2249" i="1"/>
  <c r="H2249" i="1"/>
  <c r="L2248" i="1"/>
  <c r="M2248" i="1" s="1"/>
  <c r="L2247" i="1"/>
  <c r="M2247" i="1" s="1"/>
  <c r="L2246" i="1"/>
  <c r="M2246" i="1" s="1"/>
  <c r="N2246" i="1" s="1"/>
  <c r="L2245" i="1"/>
  <c r="M2245" i="1" s="1"/>
  <c r="L2244" i="1"/>
  <c r="M2244" i="1" s="1"/>
  <c r="N2244" i="1" s="1"/>
  <c r="L2243" i="1"/>
  <c r="M2243" i="1" s="1"/>
  <c r="L2242" i="1"/>
  <c r="M2242" i="1" s="1"/>
  <c r="I2242" i="1"/>
  <c r="H2242" i="1"/>
  <c r="L2241" i="1"/>
  <c r="M2241" i="1" s="1"/>
  <c r="L2240" i="1"/>
  <c r="M2240" i="1" s="1"/>
  <c r="N2240" i="1" s="1"/>
  <c r="I2240" i="1"/>
  <c r="H2240" i="1"/>
  <c r="L2239" i="1"/>
  <c r="M2239" i="1" s="1"/>
  <c r="L2238" i="1"/>
  <c r="M2238" i="1" s="1"/>
  <c r="N2238" i="1" s="1"/>
  <c r="L2237" i="1"/>
  <c r="M2237" i="1" s="1"/>
  <c r="L2236" i="1"/>
  <c r="M2236" i="1" s="1"/>
  <c r="N2236" i="1" s="1"/>
  <c r="L2235" i="1"/>
  <c r="M2235" i="1" s="1"/>
  <c r="L2234" i="1"/>
  <c r="M2234" i="1" s="1"/>
  <c r="L2233" i="1"/>
  <c r="M2233" i="1" s="1"/>
  <c r="L2232" i="1"/>
  <c r="M2232" i="1" s="1"/>
  <c r="L2231" i="1"/>
  <c r="M2231" i="1" s="1"/>
  <c r="L2230" i="1"/>
  <c r="M2230" i="1" s="1"/>
  <c r="N2230" i="1" s="1"/>
  <c r="L2229" i="1"/>
  <c r="M2229" i="1" s="1"/>
  <c r="L2228" i="1"/>
  <c r="M2228" i="1" s="1"/>
  <c r="N2228" i="1" s="1"/>
  <c r="L2227" i="1"/>
  <c r="M2227" i="1" s="1"/>
  <c r="L2226" i="1"/>
  <c r="M2226" i="1" s="1"/>
  <c r="L2225" i="1"/>
  <c r="M2225" i="1" s="1"/>
  <c r="L2223" i="1"/>
  <c r="M2223" i="1" s="1"/>
  <c r="L2222" i="1"/>
  <c r="M2222" i="1" s="1"/>
  <c r="L2221" i="1"/>
  <c r="M2221" i="1" s="1"/>
  <c r="N2221" i="1" s="1"/>
  <c r="L2220" i="1"/>
  <c r="M2220" i="1" s="1"/>
  <c r="L2219" i="1"/>
  <c r="M2219" i="1" s="1"/>
  <c r="L2218" i="1"/>
  <c r="M2218" i="1" s="1"/>
  <c r="L2217" i="1"/>
  <c r="M2217" i="1" s="1"/>
  <c r="L2216" i="1"/>
  <c r="M2216" i="1" s="1"/>
  <c r="L2215" i="1"/>
  <c r="M2215" i="1" s="1"/>
  <c r="N2214" i="1"/>
  <c r="L2214" i="1"/>
  <c r="M2214" i="1" s="1"/>
  <c r="O2214" i="1" s="1"/>
  <c r="L2213" i="1"/>
  <c r="M2213" i="1" s="1"/>
  <c r="L2212" i="1"/>
  <c r="M2212" i="1" s="1"/>
  <c r="L2211" i="1"/>
  <c r="M2211" i="1" s="1"/>
  <c r="L2210" i="1"/>
  <c r="M2210" i="1" s="1"/>
  <c r="L2209" i="1"/>
  <c r="M2209" i="1" s="1"/>
  <c r="L2208" i="1"/>
  <c r="M2208" i="1" s="1"/>
  <c r="L2206" i="1"/>
  <c r="M2206" i="1" s="1"/>
  <c r="L2204" i="1"/>
  <c r="M2204" i="1" s="1"/>
  <c r="L2203" i="1"/>
  <c r="M2203" i="1" s="1"/>
  <c r="L2201" i="1"/>
  <c r="M2201" i="1" s="1"/>
  <c r="L2200" i="1"/>
  <c r="M2200" i="1" s="1"/>
  <c r="L2199" i="1"/>
  <c r="M2199" i="1" s="1"/>
  <c r="L2198" i="1"/>
  <c r="M2198" i="1" s="1"/>
  <c r="N2197" i="1"/>
  <c r="L2197" i="1"/>
  <c r="M2197" i="1" s="1"/>
  <c r="O2197" i="1" s="1"/>
  <c r="L2196" i="1"/>
  <c r="M2196" i="1" s="1"/>
  <c r="L2195" i="1"/>
  <c r="L2194" i="1"/>
  <c r="M2194" i="1" s="1"/>
  <c r="L2193" i="1"/>
  <c r="M2193" i="1" s="1"/>
  <c r="L2191" i="1"/>
  <c r="M2191" i="1" s="1"/>
  <c r="L2190" i="1"/>
  <c r="M2190" i="1" s="1"/>
  <c r="L2189" i="1"/>
  <c r="M2189" i="1" s="1"/>
  <c r="N2188" i="1"/>
  <c r="L2188" i="1"/>
  <c r="M2188" i="1" s="1"/>
  <c r="L2187" i="1"/>
  <c r="M2187" i="1" s="1"/>
  <c r="L2186" i="1"/>
  <c r="L2185" i="1"/>
  <c r="M2185" i="1" s="1"/>
  <c r="L2183" i="1"/>
  <c r="M2183" i="1" s="1"/>
  <c r="L2182" i="1"/>
  <c r="M2182" i="1" s="1"/>
  <c r="L2181" i="1"/>
  <c r="M2181" i="1" s="1"/>
  <c r="H2181" i="1"/>
  <c r="L2180" i="1"/>
  <c r="M2180" i="1" s="1"/>
  <c r="L2179" i="1"/>
  <c r="L2178" i="1"/>
  <c r="M2178" i="1" s="1"/>
  <c r="L2177" i="1"/>
  <c r="L2176" i="1"/>
  <c r="M2176" i="1" s="1"/>
  <c r="L2175" i="1"/>
  <c r="L2174" i="1"/>
  <c r="L2173" i="1"/>
  <c r="L2172" i="1"/>
  <c r="M2172" i="1" s="1"/>
  <c r="L2171" i="1"/>
  <c r="M2171" i="1" s="1"/>
  <c r="L2170" i="1"/>
  <c r="M2170" i="1" s="1"/>
  <c r="L2169" i="1"/>
  <c r="M2169" i="1" s="1"/>
  <c r="L2167" i="1"/>
  <c r="M2167" i="1" s="1"/>
  <c r="N2167" i="1" s="1"/>
  <c r="L2166" i="1"/>
  <c r="M2166" i="1" s="1"/>
  <c r="L2165" i="1"/>
  <c r="L2164" i="1"/>
  <c r="L2163" i="1"/>
  <c r="M2163" i="1" s="1"/>
  <c r="L2162" i="1"/>
  <c r="M2162" i="1" s="1"/>
  <c r="L2161" i="1"/>
  <c r="L2160" i="1"/>
  <c r="L2159" i="1"/>
  <c r="L2158" i="1"/>
  <c r="L2157" i="1"/>
  <c r="L2156" i="1"/>
  <c r="L2155" i="1"/>
  <c r="L2154" i="1"/>
  <c r="L2153" i="1"/>
  <c r="M2153" i="1" s="1"/>
  <c r="L2152" i="1"/>
  <c r="L2151" i="1"/>
  <c r="M2151" i="1" s="1"/>
  <c r="L2150" i="1"/>
  <c r="L2149" i="1"/>
  <c r="M2149" i="1" s="1"/>
  <c r="L2148" i="1"/>
  <c r="M2148" i="1" s="1"/>
  <c r="L2147" i="1"/>
  <c r="M2147" i="1" s="1"/>
  <c r="L2146" i="1"/>
  <c r="M2146" i="1" s="1"/>
  <c r="L2145" i="1"/>
  <c r="M2145" i="1" s="1"/>
  <c r="L2144" i="1"/>
  <c r="M2144" i="1" s="1"/>
  <c r="L2143" i="1"/>
  <c r="M2143" i="1" s="1"/>
  <c r="N2143" i="1" s="1"/>
  <c r="L2142" i="1"/>
  <c r="M2142" i="1" s="1"/>
  <c r="L2141" i="1"/>
  <c r="L2140" i="1"/>
  <c r="M2140" i="1" s="1"/>
  <c r="L2139" i="1"/>
  <c r="M2139" i="1" s="1"/>
  <c r="L2137" i="1"/>
  <c r="L2136" i="1"/>
  <c r="L2135" i="1"/>
  <c r="L2134" i="1"/>
  <c r="L2131" i="1"/>
  <c r="L2130" i="1"/>
  <c r="L2129" i="1"/>
  <c r="M2129" i="1" s="1"/>
  <c r="L2128" i="1"/>
  <c r="L2127" i="1"/>
  <c r="L2126" i="1"/>
  <c r="L2125" i="1"/>
  <c r="L2123" i="1"/>
  <c r="M2123" i="1" s="1"/>
  <c r="I2123" i="1"/>
  <c r="H2123" i="1"/>
  <c r="L2122" i="1"/>
  <c r="M2122" i="1" s="1"/>
  <c r="I2122" i="1"/>
  <c r="H2122" i="1"/>
  <c r="L2121" i="1"/>
  <c r="M2121" i="1" s="1"/>
  <c r="I2121" i="1"/>
  <c r="H2121" i="1"/>
  <c r="L2120" i="1"/>
  <c r="M2120" i="1" s="1"/>
  <c r="L2119" i="1"/>
  <c r="M2119" i="1" s="1"/>
  <c r="L2118" i="1"/>
  <c r="M2118" i="1" s="1"/>
  <c r="L2117" i="1"/>
  <c r="M2117" i="1" s="1"/>
  <c r="L2116" i="1"/>
  <c r="M2116" i="1" s="1"/>
  <c r="L2115" i="1"/>
  <c r="M2115" i="1" s="1"/>
  <c r="L2114" i="1"/>
  <c r="M2114" i="1" s="1"/>
  <c r="L2113" i="1"/>
  <c r="M2113" i="1" s="1"/>
  <c r="N2112" i="1"/>
  <c r="L2112" i="1"/>
  <c r="M2112" i="1" s="1"/>
  <c r="O2112" i="1" s="1"/>
  <c r="L2111" i="1"/>
  <c r="M2111" i="1" s="1"/>
  <c r="L2110" i="1"/>
  <c r="L2109" i="1"/>
  <c r="L2108" i="1"/>
  <c r="M2108" i="1" s="1"/>
  <c r="J2108" i="1"/>
  <c r="I2108" i="1"/>
  <c r="H2108" i="1"/>
  <c r="L2107" i="1"/>
  <c r="M2107" i="1" s="1"/>
  <c r="N2106" i="1"/>
  <c r="L2106" i="1"/>
  <c r="M2106" i="1" s="1"/>
  <c r="O2106" i="1" s="1"/>
  <c r="L2105" i="1"/>
  <c r="M2105" i="1" s="1"/>
  <c r="L2104" i="1"/>
  <c r="L2103" i="1"/>
  <c r="M2103" i="1" s="1"/>
  <c r="L2102" i="1"/>
  <c r="M2102" i="1" s="1"/>
  <c r="L2101" i="1"/>
  <c r="M2101" i="1" s="1"/>
  <c r="L2100" i="1"/>
  <c r="M2100" i="1" s="1"/>
  <c r="L2099" i="1"/>
  <c r="M2099" i="1" s="1"/>
  <c r="N2098" i="1"/>
  <c r="L2098" i="1"/>
  <c r="M2098" i="1" s="1"/>
  <c r="L2097" i="1"/>
  <c r="M2097" i="1" s="1"/>
  <c r="L2096" i="1"/>
  <c r="L2095" i="1"/>
  <c r="M2095" i="1" s="1"/>
  <c r="L2093" i="1"/>
  <c r="M2093" i="1" s="1"/>
  <c r="L2092" i="1"/>
  <c r="M2092" i="1" s="1"/>
  <c r="L2091" i="1"/>
  <c r="M2091" i="1" s="1"/>
  <c r="L2090" i="1"/>
  <c r="M2090" i="1" s="1"/>
  <c r="L2089" i="1"/>
  <c r="M2089" i="1" s="1"/>
  <c r="L2088" i="1"/>
  <c r="M2088" i="1" s="1"/>
  <c r="L2087" i="1"/>
  <c r="M2087" i="1" s="1"/>
  <c r="L2086" i="1"/>
  <c r="M2086" i="1" s="1"/>
  <c r="N2085" i="1"/>
  <c r="L2085" i="1"/>
  <c r="M2085" i="1" s="1"/>
  <c r="O2085" i="1" s="1"/>
  <c r="L2083" i="1"/>
  <c r="L2082" i="1"/>
  <c r="L2080" i="1"/>
  <c r="L2079" i="1"/>
  <c r="M2079" i="1" s="1"/>
  <c r="L2078" i="1"/>
  <c r="L2077" i="1"/>
  <c r="M2077" i="1" s="1"/>
  <c r="L2076" i="1"/>
  <c r="O2075" i="1"/>
  <c r="N2075" i="1"/>
  <c r="L2075" i="1"/>
  <c r="L2074" i="1"/>
  <c r="L2072" i="1"/>
  <c r="L2071" i="1"/>
  <c r="M2071" i="1" s="1"/>
  <c r="L2070" i="1"/>
  <c r="M2070" i="1" s="1"/>
  <c r="L2069" i="1"/>
  <c r="M2069" i="1" s="1"/>
  <c r="L2068" i="1"/>
  <c r="L2067" i="1"/>
  <c r="L2066" i="1"/>
  <c r="L2065" i="1"/>
  <c r="M2065" i="1" s="1"/>
  <c r="L2054" i="1"/>
  <c r="L2053" i="1"/>
  <c r="M2053" i="1" s="1"/>
  <c r="L2052" i="1"/>
  <c r="M2052" i="1" s="1"/>
  <c r="L2051" i="1"/>
  <c r="M2051" i="1" s="1"/>
  <c r="L2050" i="1"/>
  <c r="M2050" i="1" s="1"/>
  <c r="L2049" i="1"/>
  <c r="M2049" i="1" s="1"/>
  <c r="N2048" i="1"/>
  <c r="L2048" i="1"/>
  <c r="M2048" i="1" s="1"/>
  <c r="L2047" i="1"/>
  <c r="M2047" i="1" s="1"/>
  <c r="L2046" i="1"/>
  <c r="L2045" i="1"/>
  <c r="M2045" i="1" s="1"/>
  <c r="L2044" i="1"/>
  <c r="M2044" i="1" s="1"/>
  <c r="L2043" i="1"/>
  <c r="M2043" i="1" s="1"/>
  <c r="L2042" i="1"/>
  <c r="M2042" i="1" s="1"/>
  <c r="L2040" i="1"/>
  <c r="M2040" i="1" s="1"/>
  <c r="L2039" i="1"/>
  <c r="L2038" i="1"/>
  <c r="M2038" i="1" s="1"/>
  <c r="L2036" i="1"/>
  <c r="M2036" i="1" s="1"/>
  <c r="N2035" i="1"/>
  <c r="L2035" i="1"/>
  <c r="M2035" i="1" s="1"/>
  <c r="O2035" i="1" s="1"/>
  <c r="L2034" i="1"/>
  <c r="M2034" i="1" s="1"/>
  <c r="L2033" i="1"/>
  <c r="L2032" i="1"/>
  <c r="M2032" i="1" s="1"/>
  <c r="L2031" i="1"/>
  <c r="M2031" i="1" s="1"/>
  <c r="L2030" i="1"/>
  <c r="M2030" i="1" s="1"/>
  <c r="L2028" i="1"/>
  <c r="M2028" i="1" s="1"/>
  <c r="L2027" i="1"/>
  <c r="M2027" i="1" s="1"/>
  <c r="L2026" i="1"/>
  <c r="M2026" i="1" s="1"/>
  <c r="N2026" i="1" s="1"/>
  <c r="L2025" i="1"/>
  <c r="M2025" i="1" s="1"/>
  <c r="L2021" i="1"/>
  <c r="M2021" i="1" s="1"/>
  <c r="J2021" i="1"/>
  <c r="I2021" i="1"/>
  <c r="L2020" i="1"/>
  <c r="M2020" i="1" s="1"/>
  <c r="H2020" i="1"/>
  <c r="L2018" i="1"/>
  <c r="M2018" i="1" s="1"/>
  <c r="L2017" i="1"/>
  <c r="M2017" i="1" s="1"/>
  <c r="L2016" i="1"/>
  <c r="M2016" i="1" s="1"/>
  <c r="L2015" i="1"/>
  <c r="M2015" i="1" s="1"/>
  <c r="L2014" i="1"/>
  <c r="M2014" i="1" s="1"/>
  <c r="L2013" i="1"/>
  <c r="M2013" i="1" s="1"/>
  <c r="L2012" i="1"/>
  <c r="M2012" i="1" s="1"/>
  <c r="L2011" i="1"/>
  <c r="M2011" i="1" s="1"/>
  <c r="N2010" i="1"/>
  <c r="L2010" i="1"/>
  <c r="M2010" i="1" s="1"/>
  <c r="O2010" i="1" s="1"/>
  <c r="L2008" i="1"/>
  <c r="M2008" i="1" s="1"/>
  <c r="L2007" i="1"/>
  <c r="M2007" i="1" s="1"/>
  <c r="L2006" i="1"/>
  <c r="M2006" i="1" s="1"/>
  <c r="L2005" i="1"/>
  <c r="M2005" i="1" s="1"/>
  <c r="L2004" i="1"/>
  <c r="M2004" i="1" s="1"/>
  <c r="L2003" i="1"/>
  <c r="M2003" i="1" s="1"/>
  <c r="L2002" i="1"/>
  <c r="M2002" i="1" s="1"/>
  <c r="N2001" i="1"/>
  <c r="L2001" i="1"/>
  <c r="M2001" i="1" s="1"/>
  <c r="O2001" i="1" s="1"/>
  <c r="L2000" i="1"/>
  <c r="M2000" i="1" s="1"/>
  <c r="L1999" i="1"/>
  <c r="M1999" i="1" s="1"/>
  <c r="L1998" i="1"/>
  <c r="M1998" i="1" s="1"/>
  <c r="L1997" i="1"/>
  <c r="M1997" i="1" s="1"/>
  <c r="L1996" i="1"/>
  <c r="M1996" i="1" s="1"/>
  <c r="L1995" i="1"/>
  <c r="M1995" i="1" s="1"/>
  <c r="L1994" i="1"/>
  <c r="M1994" i="1" s="1"/>
  <c r="N1993" i="1"/>
  <c r="L1993" i="1"/>
  <c r="M1993" i="1" s="1"/>
  <c r="O1993" i="1" s="1"/>
  <c r="L1992" i="1"/>
  <c r="M1992" i="1" s="1"/>
  <c r="L1991" i="1"/>
  <c r="M1991" i="1" s="1"/>
  <c r="L1990" i="1"/>
  <c r="M1990" i="1" s="1"/>
  <c r="L1989" i="1"/>
  <c r="M1989" i="1" s="1"/>
  <c r="L1988" i="1"/>
  <c r="M1988" i="1" s="1"/>
  <c r="L1987" i="1"/>
  <c r="M1987" i="1" s="1"/>
  <c r="L1986" i="1"/>
  <c r="M1986" i="1" s="1"/>
  <c r="N1985" i="1"/>
  <c r="L1985" i="1"/>
  <c r="M1985" i="1" s="1"/>
  <c r="O1985" i="1" s="1"/>
  <c r="L1984" i="1"/>
  <c r="M1984" i="1" s="1"/>
  <c r="L1983" i="1"/>
  <c r="M1983" i="1" s="1"/>
  <c r="L1982" i="1"/>
  <c r="M1982" i="1" s="1"/>
  <c r="L1981" i="1"/>
  <c r="M1981" i="1" s="1"/>
  <c r="L1980" i="1"/>
  <c r="M1980" i="1" s="1"/>
  <c r="L1979" i="1"/>
  <c r="M1979" i="1" s="1"/>
  <c r="L1978" i="1"/>
  <c r="M1978" i="1" s="1"/>
  <c r="N1977" i="1"/>
  <c r="L1977" i="1"/>
  <c r="M1977" i="1" s="1"/>
  <c r="O1977" i="1" s="1"/>
  <c r="L1976" i="1"/>
  <c r="M1976" i="1" s="1"/>
  <c r="L1975" i="1"/>
  <c r="M1975" i="1" s="1"/>
  <c r="L1974" i="1"/>
  <c r="M1974" i="1" s="1"/>
  <c r="L1973" i="1"/>
  <c r="M1973" i="1" s="1"/>
  <c r="L1972" i="1"/>
  <c r="M1972" i="1" s="1"/>
  <c r="L1971" i="1"/>
  <c r="M1971" i="1" s="1"/>
  <c r="L1970" i="1"/>
  <c r="M1970" i="1" s="1"/>
  <c r="N1969" i="1"/>
  <c r="L1969" i="1"/>
  <c r="M1969" i="1" s="1"/>
  <c r="O1969" i="1" s="1"/>
  <c r="L1968" i="1"/>
  <c r="M1968" i="1" s="1"/>
  <c r="L1967" i="1"/>
  <c r="M1967" i="1" s="1"/>
  <c r="L1966" i="1"/>
  <c r="M1966" i="1" s="1"/>
  <c r="L1965" i="1"/>
  <c r="M1965" i="1" s="1"/>
  <c r="L1964" i="1"/>
  <c r="M1964" i="1" s="1"/>
  <c r="L1963" i="1"/>
  <c r="M1963" i="1" s="1"/>
  <c r="L1962" i="1"/>
  <c r="M1962" i="1" s="1"/>
  <c r="N1961" i="1"/>
  <c r="L1961" i="1"/>
  <c r="M1961" i="1" s="1"/>
  <c r="O1961" i="1" s="1"/>
  <c r="L1960" i="1"/>
  <c r="M1960" i="1" s="1"/>
  <c r="L1959" i="1"/>
  <c r="M1959" i="1" s="1"/>
  <c r="L1958" i="1"/>
  <c r="M1958" i="1" s="1"/>
  <c r="L1957" i="1"/>
  <c r="M1957" i="1" s="1"/>
  <c r="L1956" i="1"/>
  <c r="M1956" i="1" s="1"/>
  <c r="L1955" i="1"/>
  <c r="M1955" i="1" s="1"/>
  <c r="L1954" i="1"/>
  <c r="M1954" i="1" s="1"/>
  <c r="L1952" i="1"/>
  <c r="M1952" i="1" s="1"/>
  <c r="L1951" i="1"/>
  <c r="M1951" i="1" s="1"/>
  <c r="L1950" i="1"/>
  <c r="M1950" i="1" s="1"/>
  <c r="L1949" i="1"/>
  <c r="M1949" i="1" s="1"/>
  <c r="L1948" i="1"/>
  <c r="M1948" i="1" s="1"/>
  <c r="L1947" i="1"/>
  <c r="M1947" i="1" s="1"/>
  <c r="L1945" i="1"/>
  <c r="M1945" i="1" s="1"/>
  <c r="L1944" i="1"/>
  <c r="M1944" i="1" s="1"/>
  <c r="L1943" i="1"/>
  <c r="M1943" i="1" s="1"/>
  <c r="L1942" i="1"/>
  <c r="M1942" i="1" s="1"/>
  <c r="L1941" i="1"/>
  <c r="M1941" i="1" s="1"/>
  <c r="L1940" i="1"/>
  <c r="M1940" i="1" s="1"/>
  <c r="L1939" i="1"/>
  <c r="M1939" i="1" s="1"/>
  <c r="L1938" i="1"/>
  <c r="M1938" i="1" s="1"/>
  <c r="L1937" i="1"/>
  <c r="M1937" i="1" s="1"/>
  <c r="L1936" i="1"/>
  <c r="M1936" i="1" s="1"/>
  <c r="L1935" i="1"/>
  <c r="M1935" i="1" s="1"/>
  <c r="L1934" i="1"/>
  <c r="M1934" i="1" s="1"/>
  <c r="L1933" i="1"/>
  <c r="M1933" i="1" s="1"/>
  <c r="L1932" i="1"/>
  <c r="M1932" i="1" s="1"/>
  <c r="L1931" i="1"/>
  <c r="M1931" i="1" s="1"/>
  <c r="L1930" i="1"/>
  <c r="M1930" i="1" s="1"/>
  <c r="L1929" i="1"/>
  <c r="M1929" i="1" s="1"/>
  <c r="L1928" i="1"/>
  <c r="M1928" i="1" s="1"/>
  <c r="L1927" i="1"/>
  <c r="M1927" i="1" s="1"/>
  <c r="L1926" i="1"/>
  <c r="M1926" i="1" s="1"/>
  <c r="L1925" i="1"/>
  <c r="M1925" i="1" s="1"/>
  <c r="L1924" i="1"/>
  <c r="M1924" i="1" s="1"/>
  <c r="L1923" i="1"/>
  <c r="M1923" i="1" s="1"/>
  <c r="N1922" i="1"/>
  <c r="L1922" i="1"/>
  <c r="M1922" i="1" s="1"/>
  <c r="L1921" i="1"/>
  <c r="M1921" i="1" s="1"/>
  <c r="I1921" i="1"/>
  <c r="L1920" i="1"/>
  <c r="M1920" i="1" s="1"/>
  <c r="L1919" i="1"/>
  <c r="M1919" i="1" s="1"/>
  <c r="L1918" i="1"/>
  <c r="M1918" i="1" s="1"/>
  <c r="L1917" i="1"/>
  <c r="M1917" i="1" s="1"/>
  <c r="L1916" i="1"/>
  <c r="M1916" i="1" s="1"/>
  <c r="L1915" i="1"/>
  <c r="M1915" i="1" s="1"/>
  <c r="L1914" i="1"/>
  <c r="M1914" i="1" s="1"/>
  <c r="L1913" i="1"/>
  <c r="M1913" i="1" s="1"/>
  <c r="L1912" i="1"/>
  <c r="M1912" i="1" s="1"/>
  <c r="L1911" i="1"/>
  <c r="M1911" i="1" s="1"/>
  <c r="L1910" i="1"/>
  <c r="M1910" i="1" s="1"/>
  <c r="L1909" i="1"/>
  <c r="M1909" i="1" s="1"/>
  <c r="L1908" i="1"/>
  <c r="M1908" i="1" s="1"/>
  <c r="L1907" i="1"/>
  <c r="M1907" i="1" s="1"/>
  <c r="L1906" i="1"/>
  <c r="M1906" i="1" s="1"/>
  <c r="L1905" i="1"/>
  <c r="M1905" i="1" s="1"/>
  <c r="L1904" i="1"/>
  <c r="M1904" i="1" s="1"/>
  <c r="L1903" i="1"/>
  <c r="M1903" i="1" s="1"/>
  <c r="L1902" i="1"/>
  <c r="M1902" i="1" s="1"/>
  <c r="L1901" i="1"/>
  <c r="M1901" i="1" s="1"/>
  <c r="L1900" i="1"/>
  <c r="M1900" i="1" s="1"/>
  <c r="L1899" i="1"/>
  <c r="M1899" i="1" s="1"/>
  <c r="L1898" i="1"/>
  <c r="M1898" i="1" s="1"/>
  <c r="L1897" i="1"/>
  <c r="M1897" i="1" s="1"/>
  <c r="L1896" i="1"/>
  <c r="M1896" i="1" s="1"/>
  <c r="L1895" i="1"/>
  <c r="M1895" i="1" s="1"/>
  <c r="L1894" i="1"/>
  <c r="M1894" i="1" s="1"/>
  <c r="L1893" i="1"/>
  <c r="M1893" i="1" s="1"/>
  <c r="L1892" i="1"/>
  <c r="M1892" i="1" s="1"/>
  <c r="L1891" i="1"/>
  <c r="M1891" i="1" s="1"/>
  <c r="L1890" i="1"/>
  <c r="M1890" i="1" s="1"/>
  <c r="L1889" i="1"/>
  <c r="M1889" i="1" s="1"/>
  <c r="L1888" i="1"/>
  <c r="M1888" i="1" s="1"/>
  <c r="L1887" i="1"/>
  <c r="M1887" i="1" s="1"/>
  <c r="L1886" i="1"/>
  <c r="M1886" i="1" s="1"/>
  <c r="L1885" i="1"/>
  <c r="M1885" i="1" s="1"/>
  <c r="L1884" i="1"/>
  <c r="M1884" i="1" s="1"/>
  <c r="L1883" i="1"/>
  <c r="M1883" i="1" s="1"/>
  <c r="L1882" i="1"/>
  <c r="M1882" i="1" s="1"/>
  <c r="L1881" i="1"/>
  <c r="M1881" i="1" s="1"/>
  <c r="L1880" i="1"/>
  <c r="M1880" i="1" s="1"/>
  <c r="L1879" i="1"/>
  <c r="M1879" i="1" s="1"/>
  <c r="L1878" i="1"/>
  <c r="M1878" i="1" s="1"/>
  <c r="L1877" i="1"/>
  <c r="M1877" i="1" s="1"/>
  <c r="L1876" i="1"/>
  <c r="M1876" i="1" s="1"/>
  <c r="L1875" i="1"/>
  <c r="M1875" i="1" s="1"/>
  <c r="L1874" i="1"/>
  <c r="M1874" i="1" s="1"/>
  <c r="L1873" i="1"/>
  <c r="M1873" i="1" s="1"/>
  <c r="L1872" i="1"/>
  <c r="M1872" i="1" s="1"/>
  <c r="L1871" i="1"/>
  <c r="M1871" i="1" s="1"/>
  <c r="L1870" i="1"/>
  <c r="M1870" i="1" s="1"/>
  <c r="L1869" i="1"/>
  <c r="M1869" i="1" s="1"/>
  <c r="L1868" i="1"/>
  <c r="M1868" i="1" s="1"/>
  <c r="L1867" i="1"/>
  <c r="M1867" i="1" s="1"/>
  <c r="L1866" i="1"/>
  <c r="M1866" i="1" s="1"/>
  <c r="L1865" i="1"/>
  <c r="M1865" i="1" s="1"/>
  <c r="L1864" i="1"/>
  <c r="M1864" i="1" s="1"/>
  <c r="L1863" i="1"/>
  <c r="M1863" i="1" s="1"/>
  <c r="L1862" i="1"/>
  <c r="M1862" i="1" s="1"/>
  <c r="L1861" i="1"/>
  <c r="M1861" i="1" s="1"/>
  <c r="L1860" i="1"/>
  <c r="M1860" i="1" s="1"/>
  <c r="L1857" i="1"/>
  <c r="M1857" i="1" s="1"/>
  <c r="L1856" i="1"/>
  <c r="M1856" i="1" s="1"/>
  <c r="L1855" i="1"/>
  <c r="M1855" i="1" s="1"/>
  <c r="L1854" i="1"/>
  <c r="M1854" i="1" s="1"/>
  <c r="L1853" i="1"/>
  <c r="M1853" i="1" s="1"/>
  <c r="L1852" i="1"/>
  <c r="M1852" i="1" s="1"/>
  <c r="L1851" i="1"/>
  <c r="M1851" i="1" s="1"/>
  <c r="L1850" i="1"/>
  <c r="M1850" i="1" s="1"/>
  <c r="L1849" i="1"/>
  <c r="M1849" i="1" s="1"/>
  <c r="L1848" i="1"/>
  <c r="M1848" i="1" s="1"/>
  <c r="L1847" i="1"/>
  <c r="M1847" i="1" s="1"/>
  <c r="L1846" i="1"/>
  <c r="M1846" i="1" s="1"/>
  <c r="L1845" i="1"/>
  <c r="M1845" i="1" s="1"/>
  <c r="L1844" i="1"/>
  <c r="M1844" i="1" s="1"/>
  <c r="L1843" i="1"/>
  <c r="M1843" i="1" s="1"/>
  <c r="L1842" i="1"/>
  <c r="M1842" i="1" s="1"/>
  <c r="L1841" i="1"/>
  <c r="M1841" i="1" s="1"/>
  <c r="L1840" i="1"/>
  <c r="M1840" i="1" s="1"/>
  <c r="L1839" i="1"/>
  <c r="M1839" i="1" s="1"/>
  <c r="L1838" i="1"/>
  <c r="M1838" i="1" s="1"/>
  <c r="L1837" i="1"/>
  <c r="M1837" i="1" s="1"/>
  <c r="L1836" i="1"/>
  <c r="M1836" i="1" s="1"/>
  <c r="L1835" i="1"/>
  <c r="M1835" i="1" s="1"/>
  <c r="L1834" i="1"/>
  <c r="M1834" i="1" s="1"/>
  <c r="L1833" i="1"/>
  <c r="M1833" i="1" s="1"/>
  <c r="L1832" i="1"/>
  <c r="M1832" i="1" s="1"/>
  <c r="L1831" i="1"/>
  <c r="M1831" i="1" s="1"/>
  <c r="L1830" i="1"/>
  <c r="M1830" i="1" s="1"/>
  <c r="L1829" i="1"/>
  <c r="M1829" i="1" s="1"/>
  <c r="L1828" i="1"/>
  <c r="M1828" i="1" s="1"/>
  <c r="L1827" i="1"/>
  <c r="M1827" i="1" s="1"/>
  <c r="L1826" i="1"/>
  <c r="M1826" i="1" s="1"/>
  <c r="L1825" i="1"/>
  <c r="M1825" i="1" s="1"/>
  <c r="L1824" i="1"/>
  <c r="M1824" i="1" s="1"/>
  <c r="L1823" i="1"/>
  <c r="M1823" i="1" s="1"/>
  <c r="L1822" i="1"/>
  <c r="M1822" i="1" s="1"/>
  <c r="L1821" i="1"/>
  <c r="M1821" i="1" s="1"/>
  <c r="L1820" i="1"/>
  <c r="M1820" i="1" s="1"/>
  <c r="L1819" i="1"/>
  <c r="M1819" i="1" s="1"/>
  <c r="L1818" i="1"/>
  <c r="M1818" i="1" s="1"/>
  <c r="L1817" i="1"/>
  <c r="M1817" i="1" s="1"/>
  <c r="L1816" i="1"/>
  <c r="M1816" i="1" s="1"/>
  <c r="L1815" i="1"/>
  <c r="M1815" i="1" s="1"/>
  <c r="L1814" i="1"/>
  <c r="M1814" i="1" s="1"/>
  <c r="L1813" i="1"/>
  <c r="M1813" i="1" s="1"/>
  <c r="L1812" i="1"/>
  <c r="M1812" i="1" s="1"/>
  <c r="L1811" i="1"/>
  <c r="M1811" i="1" s="1"/>
  <c r="L1810" i="1"/>
  <c r="M1810" i="1" s="1"/>
  <c r="L1809" i="1"/>
  <c r="M1809" i="1" s="1"/>
  <c r="L1808" i="1"/>
  <c r="M1808" i="1" s="1"/>
  <c r="L1807" i="1"/>
  <c r="M1807" i="1" s="1"/>
  <c r="L1794" i="1"/>
  <c r="M1794" i="1" s="1"/>
  <c r="L1792" i="1"/>
  <c r="M1792" i="1" s="1"/>
  <c r="N1792" i="1" s="1"/>
  <c r="L1790" i="1"/>
  <c r="L1789" i="1"/>
  <c r="L1787" i="1"/>
  <c r="L1785" i="1"/>
  <c r="L1784" i="1"/>
  <c r="L1782" i="1"/>
  <c r="M1782" i="1" s="1"/>
  <c r="L1780" i="1"/>
  <c r="M1780" i="1" s="1"/>
  <c r="L1779" i="1"/>
  <c r="M1779" i="1" s="1"/>
  <c r="L1777" i="1"/>
  <c r="M1777" i="1" s="1"/>
  <c r="L1773" i="1"/>
  <c r="M1773" i="1" s="1"/>
  <c r="L1772" i="1"/>
  <c r="M1772" i="1" s="1"/>
  <c r="L1771" i="1"/>
  <c r="M1771" i="1" s="1"/>
  <c r="L1770" i="1"/>
  <c r="M1770" i="1" s="1"/>
  <c r="L1768" i="1"/>
  <c r="M1768" i="1" s="1"/>
  <c r="L1767" i="1"/>
  <c r="M1767" i="1" s="1"/>
  <c r="L1766" i="1"/>
  <c r="M1766" i="1" s="1"/>
  <c r="L1763" i="1"/>
  <c r="M1763" i="1" s="1"/>
  <c r="L1761" i="1"/>
  <c r="M1761" i="1" s="1"/>
  <c r="N1761" i="1" s="1"/>
  <c r="L1760" i="1"/>
  <c r="M1760" i="1" s="1"/>
  <c r="L1759" i="1"/>
  <c r="M1759" i="1" s="1"/>
  <c r="L1758" i="1"/>
  <c r="M1758" i="1" s="1"/>
  <c r="L1756" i="1"/>
  <c r="M1756" i="1" s="1"/>
  <c r="L1755" i="1"/>
  <c r="M1755" i="1" s="1"/>
  <c r="L1754" i="1"/>
  <c r="M1754" i="1" s="1"/>
  <c r="N1754" i="1" s="1"/>
  <c r="J1754" i="1"/>
  <c r="L1753" i="1"/>
  <c r="I1753" i="1"/>
  <c r="H1753" i="1"/>
  <c r="L1752" i="1"/>
  <c r="L1751" i="1"/>
  <c r="L1750" i="1"/>
  <c r="M1750" i="1" s="1"/>
  <c r="L1749" i="1"/>
  <c r="M1749" i="1" s="1"/>
  <c r="L1748" i="1"/>
  <c r="M1748" i="1" s="1"/>
  <c r="L1747" i="1"/>
  <c r="M1747" i="1" s="1"/>
  <c r="L1746" i="1"/>
  <c r="M1746" i="1" s="1"/>
  <c r="N1745" i="1"/>
  <c r="L1745" i="1"/>
  <c r="M1745" i="1" s="1"/>
  <c r="L1744" i="1"/>
  <c r="M1744" i="1" s="1"/>
  <c r="N1743" i="1"/>
  <c r="L1743" i="1"/>
  <c r="M1743" i="1" s="1"/>
  <c r="O1743" i="1" s="1"/>
  <c r="L1742" i="1"/>
  <c r="M1742" i="1" s="1"/>
  <c r="L1741" i="1"/>
  <c r="M1741" i="1" s="1"/>
  <c r="L1740" i="1"/>
  <c r="M1740" i="1" s="1"/>
  <c r="L1739" i="1"/>
  <c r="M1739" i="1" s="1"/>
  <c r="L1738" i="1"/>
  <c r="M1738" i="1" s="1"/>
  <c r="L1737" i="1"/>
  <c r="M1737" i="1" s="1"/>
  <c r="N1737" i="1" s="1"/>
  <c r="L1736" i="1"/>
  <c r="M1736" i="1" s="1"/>
  <c r="L1735" i="1"/>
  <c r="M1735" i="1" s="1"/>
  <c r="N1735" i="1" s="1"/>
  <c r="J1735" i="1"/>
  <c r="L1734" i="1"/>
  <c r="J1734" i="1"/>
  <c r="H1730" i="1"/>
  <c r="N1725" i="1"/>
  <c r="L1725" i="1"/>
  <c r="M1725" i="1" s="1"/>
  <c r="I1725" i="1"/>
  <c r="G1725" i="1"/>
  <c r="N1724" i="1"/>
  <c r="L1724" i="1"/>
  <c r="M1724" i="1" s="1"/>
  <c r="L1723" i="1"/>
  <c r="L1722" i="1"/>
  <c r="L1721" i="1"/>
  <c r="M1721" i="1" s="1"/>
  <c r="L1720" i="1"/>
  <c r="N1719" i="1"/>
  <c r="L1719" i="1"/>
  <c r="M1719" i="1" s="1"/>
  <c r="L1718" i="1"/>
  <c r="L1717" i="1"/>
  <c r="L1716" i="1"/>
  <c r="L1715" i="1"/>
  <c r="M1715" i="1" s="1"/>
  <c r="N1715" i="1" s="1"/>
  <c r="L1714" i="1"/>
  <c r="N1713" i="1"/>
  <c r="L1713" i="1"/>
  <c r="M1713" i="1" s="1"/>
  <c r="L1712" i="1"/>
  <c r="L1711" i="1"/>
  <c r="L1710" i="1"/>
  <c r="L1709" i="1"/>
  <c r="N1707" i="1"/>
  <c r="L1707" i="1"/>
  <c r="M1707" i="1" s="1"/>
  <c r="L1706" i="1"/>
  <c r="L1705" i="1"/>
  <c r="M1705" i="1" s="1"/>
  <c r="N1705" i="1" s="1"/>
  <c r="L1704" i="1"/>
  <c r="L1702" i="1"/>
  <c r="L1701" i="1"/>
  <c r="L1700" i="1"/>
  <c r="L1699" i="1"/>
  <c r="L1698" i="1"/>
  <c r="L1697" i="1"/>
  <c r="L1696" i="1"/>
  <c r="L1695" i="1"/>
  <c r="L1694" i="1"/>
  <c r="M1694" i="1" s="1"/>
  <c r="L1693" i="1"/>
  <c r="N1692" i="1"/>
  <c r="L1692" i="1"/>
  <c r="M1692" i="1" s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M1670" i="1" s="1"/>
  <c r="N1670" i="1" s="1"/>
  <c r="L1669" i="1"/>
  <c r="L1668" i="1"/>
  <c r="L1662" i="1"/>
  <c r="L1661" i="1"/>
  <c r="M1661" i="1" s="1"/>
  <c r="L1660" i="1"/>
  <c r="L1659" i="1"/>
  <c r="M1659" i="1" s="1"/>
  <c r="L1658" i="1"/>
  <c r="L1657" i="1"/>
  <c r="L1656" i="1"/>
  <c r="L1655" i="1"/>
  <c r="M1655" i="1" s="1"/>
  <c r="L1654" i="1"/>
  <c r="L1653" i="1"/>
  <c r="L1652" i="1"/>
  <c r="L1651" i="1"/>
  <c r="M1651" i="1" s="1"/>
  <c r="L1650" i="1"/>
  <c r="L1649" i="1"/>
  <c r="M1649" i="1" s="1"/>
  <c r="L1647" i="1"/>
  <c r="L1646" i="1"/>
  <c r="L1645" i="1"/>
  <c r="L1644" i="1"/>
  <c r="M1644" i="1" s="1"/>
  <c r="L1643" i="1"/>
  <c r="L1642" i="1"/>
  <c r="L1641" i="1"/>
  <c r="L1640" i="1"/>
  <c r="L1639" i="1"/>
  <c r="L1638" i="1"/>
  <c r="M1638" i="1" s="1"/>
  <c r="L1637" i="1"/>
  <c r="N1636" i="1"/>
  <c r="L1636" i="1"/>
  <c r="M1636" i="1" s="1"/>
  <c r="L1634" i="1"/>
  <c r="L1633" i="1"/>
  <c r="L1632" i="1"/>
  <c r="L1631" i="1"/>
  <c r="L1630" i="1"/>
  <c r="L1629" i="1"/>
  <c r="L1627" i="1"/>
  <c r="L1626" i="1"/>
  <c r="L1625" i="1"/>
  <c r="L1624" i="1"/>
  <c r="L1623" i="1"/>
  <c r="L1622" i="1"/>
  <c r="H1622" i="1"/>
  <c r="L1621" i="1"/>
  <c r="L1620" i="1"/>
  <c r="L1619" i="1"/>
  <c r="L1618" i="1"/>
  <c r="M1618" i="1" s="1"/>
  <c r="L1617" i="1"/>
  <c r="L1616" i="1"/>
  <c r="M1616" i="1" s="1"/>
  <c r="L1615" i="1"/>
  <c r="L1614" i="1"/>
  <c r="L1613" i="1"/>
  <c r="M1613" i="1" s="1"/>
  <c r="N1613" i="1" s="1"/>
  <c r="L1612" i="1"/>
  <c r="L1611" i="1"/>
  <c r="L1610" i="1"/>
  <c r="L1609" i="1"/>
  <c r="L1608" i="1"/>
  <c r="L1607" i="1"/>
  <c r="L1606" i="1"/>
  <c r="L1605" i="1"/>
  <c r="L1604" i="1"/>
  <c r="M1604" i="1" s="1"/>
  <c r="N1604" i="1" s="1"/>
  <c r="L1603" i="1"/>
  <c r="L1602" i="1"/>
  <c r="M1602" i="1" s="1"/>
  <c r="L1600" i="1"/>
  <c r="L1599" i="1"/>
  <c r="L1598" i="1"/>
  <c r="L1596" i="1"/>
  <c r="L1595" i="1"/>
  <c r="L1593" i="1"/>
  <c r="L1592" i="1"/>
  <c r="L1591" i="1"/>
  <c r="L1590" i="1"/>
  <c r="L1589" i="1"/>
  <c r="L1588" i="1"/>
  <c r="L1586" i="1"/>
  <c r="L1584" i="1"/>
  <c r="M1584" i="1" s="1"/>
  <c r="N1584" i="1" s="1"/>
  <c r="L1582" i="1"/>
  <c r="N1581" i="1"/>
  <c r="L1581" i="1"/>
  <c r="M1581" i="1" s="1"/>
  <c r="L1580" i="1"/>
  <c r="L1579" i="1"/>
  <c r="L1578" i="1"/>
  <c r="L1577" i="1"/>
  <c r="L1576" i="1"/>
  <c r="L1575" i="1"/>
  <c r="L1574" i="1"/>
  <c r="L1573" i="1"/>
  <c r="N1564" i="1"/>
  <c r="L1564" i="1"/>
  <c r="M1564" i="1" s="1"/>
  <c r="L1563" i="1"/>
  <c r="L1562" i="1"/>
  <c r="M1562" i="1" s="1"/>
  <c r="N1562" i="1" s="1"/>
  <c r="L1561" i="1"/>
  <c r="N1560" i="1"/>
  <c r="L1560" i="1"/>
  <c r="M1560" i="1" s="1"/>
  <c r="L1559" i="1"/>
  <c r="L1558" i="1"/>
  <c r="M1558" i="1" s="1"/>
  <c r="N1558" i="1" s="1"/>
  <c r="L1556" i="1"/>
  <c r="M1556" i="1" s="1"/>
  <c r="L1555" i="1"/>
  <c r="M1555" i="1" s="1"/>
  <c r="L1554" i="1"/>
  <c r="M1554" i="1" s="1"/>
  <c r="L1553" i="1"/>
  <c r="M1553" i="1" s="1"/>
  <c r="L1552" i="1"/>
  <c r="M1552" i="1" s="1"/>
  <c r="L1551" i="1"/>
  <c r="M1551" i="1" s="1"/>
  <c r="L1550" i="1"/>
  <c r="M1550" i="1" s="1"/>
  <c r="L1543" i="1"/>
  <c r="M1543" i="1" s="1"/>
  <c r="L1542" i="1"/>
  <c r="M1542" i="1" s="1"/>
  <c r="L1541" i="1"/>
  <c r="L1540" i="1"/>
  <c r="L1539" i="1"/>
  <c r="M1539" i="1" s="1"/>
  <c r="L1538" i="1"/>
  <c r="M1538" i="1" s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0" i="1"/>
  <c r="M1520" i="1" s="1"/>
  <c r="L1519" i="1"/>
  <c r="L1518" i="1"/>
  <c r="M1518" i="1" s="1"/>
  <c r="L1517" i="1"/>
  <c r="L1516" i="1"/>
  <c r="L1514" i="1"/>
  <c r="L1513" i="1"/>
  <c r="L1512" i="1"/>
  <c r="M1512" i="1" s="1"/>
  <c r="L1510" i="1"/>
  <c r="N1509" i="1"/>
  <c r="L1509" i="1"/>
  <c r="M1509" i="1" s="1"/>
  <c r="L1508" i="1"/>
  <c r="L1507" i="1"/>
  <c r="L1506" i="1"/>
  <c r="M1506" i="1" s="1"/>
  <c r="L1505" i="1"/>
  <c r="L1504" i="1"/>
  <c r="L1503" i="1"/>
  <c r="L1502" i="1"/>
  <c r="N1501" i="1"/>
  <c r="L1501" i="1"/>
  <c r="M1501" i="1" s="1"/>
  <c r="L1500" i="1"/>
  <c r="L1499" i="1"/>
  <c r="M1499" i="1" s="1"/>
  <c r="N1499" i="1" s="1"/>
  <c r="L1498" i="1"/>
  <c r="L1497" i="1"/>
  <c r="L1496" i="1"/>
  <c r="L1495" i="1"/>
  <c r="L1494" i="1"/>
  <c r="N1493" i="1"/>
  <c r="L1493" i="1"/>
  <c r="M1493" i="1" s="1"/>
  <c r="L1492" i="1"/>
  <c r="L1491" i="1"/>
  <c r="M1491" i="1" s="1"/>
  <c r="N1491" i="1" s="1"/>
  <c r="L1490" i="1"/>
  <c r="L1489" i="1"/>
  <c r="L1488" i="1"/>
  <c r="L1487" i="1"/>
  <c r="M1487" i="1" s="1"/>
  <c r="L1486" i="1"/>
  <c r="L1485" i="1"/>
  <c r="M1485" i="1" s="1"/>
  <c r="L1484" i="1"/>
  <c r="L1483" i="1"/>
  <c r="M1483" i="1" s="1"/>
  <c r="L1482" i="1"/>
  <c r="L1481" i="1"/>
  <c r="M1481" i="1" s="1"/>
  <c r="L1474" i="1"/>
  <c r="L1473" i="1"/>
  <c r="M1473" i="1" s="1"/>
  <c r="L1472" i="1"/>
  <c r="L1471" i="1"/>
  <c r="L1470" i="1"/>
  <c r="L1469" i="1"/>
  <c r="L1468" i="1"/>
  <c r="L1467" i="1"/>
  <c r="M1467" i="1" s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M1450" i="1" s="1"/>
  <c r="N1450" i="1" s="1"/>
  <c r="L1449" i="1"/>
  <c r="L1448" i="1"/>
  <c r="M1448" i="1" s="1"/>
  <c r="L1447" i="1"/>
  <c r="L1446" i="1"/>
  <c r="M1446" i="1" s="1"/>
  <c r="L1445" i="1"/>
  <c r="L1444" i="1"/>
  <c r="M1444" i="1" s="1"/>
  <c r="I1444" i="1"/>
  <c r="L1443" i="1"/>
  <c r="L1442" i="1"/>
  <c r="L1441" i="1"/>
  <c r="L1440" i="1"/>
  <c r="L1439" i="1"/>
  <c r="M1439" i="1" s="1"/>
  <c r="L1430" i="1"/>
  <c r="M1430" i="1" s="1"/>
  <c r="L1429" i="1"/>
  <c r="M1429" i="1" s="1"/>
  <c r="L1428" i="1"/>
  <c r="M1428" i="1" s="1"/>
  <c r="L1427" i="1"/>
  <c r="M1427" i="1" s="1"/>
  <c r="L1426" i="1"/>
  <c r="M1426" i="1" s="1"/>
  <c r="L1425" i="1"/>
  <c r="M1425" i="1" s="1"/>
  <c r="L1424" i="1"/>
  <c r="M1424" i="1" s="1"/>
  <c r="L1423" i="1"/>
  <c r="M1423" i="1" s="1"/>
  <c r="L1422" i="1"/>
  <c r="M1422" i="1" s="1"/>
  <c r="L1421" i="1"/>
  <c r="M1421" i="1" s="1"/>
  <c r="O1420" i="1"/>
  <c r="L1419" i="1"/>
  <c r="L1418" i="1"/>
  <c r="M1418" i="1" s="1"/>
  <c r="N1418" i="1" s="1"/>
  <c r="L1417" i="1"/>
  <c r="N1416" i="1"/>
  <c r="L1416" i="1"/>
  <c r="M1416" i="1" s="1"/>
  <c r="L1415" i="1"/>
  <c r="L1414" i="1"/>
  <c r="M1414" i="1" s="1"/>
  <c r="N1414" i="1" s="1"/>
  <c r="L1413" i="1"/>
  <c r="N1412" i="1"/>
  <c r="L1412" i="1"/>
  <c r="M1412" i="1" s="1"/>
  <c r="L1411" i="1"/>
  <c r="L1410" i="1"/>
  <c r="M1410" i="1" s="1"/>
  <c r="N1410" i="1" s="1"/>
  <c r="L1403" i="1"/>
  <c r="L1402" i="1"/>
  <c r="L1401" i="1"/>
  <c r="L1399" i="1"/>
  <c r="M1399" i="1" s="1"/>
  <c r="N1399" i="1" s="1"/>
  <c r="L1398" i="1"/>
  <c r="L1397" i="1"/>
  <c r="L1396" i="1"/>
  <c r="L1395" i="1"/>
  <c r="L1394" i="1"/>
  <c r="L1393" i="1"/>
  <c r="M1393" i="1" s="1"/>
  <c r="L1391" i="1"/>
  <c r="L1390" i="1"/>
  <c r="L1389" i="1"/>
  <c r="M1389" i="1" s="1"/>
  <c r="N1389" i="1" s="1"/>
  <c r="L1388" i="1"/>
  <c r="L1387" i="1"/>
  <c r="M1387" i="1" s="1"/>
  <c r="N1387" i="1" s="1"/>
  <c r="L1386" i="1"/>
  <c r="M1386" i="1" s="1"/>
  <c r="L1385" i="1"/>
  <c r="M1385" i="1" s="1"/>
  <c r="L1384" i="1"/>
  <c r="M1384" i="1" s="1"/>
  <c r="L1383" i="1"/>
  <c r="M1383" i="1" s="1"/>
  <c r="L1382" i="1"/>
  <c r="M1382" i="1" s="1"/>
  <c r="L1381" i="1"/>
  <c r="M1381" i="1" s="1"/>
  <c r="L1380" i="1"/>
  <c r="M1380" i="1" s="1"/>
  <c r="L1379" i="1"/>
  <c r="M1379" i="1" s="1"/>
  <c r="N1379" i="1" s="1"/>
  <c r="L1378" i="1"/>
  <c r="M1378" i="1" s="1"/>
  <c r="L1377" i="1"/>
  <c r="M1377" i="1" s="1"/>
  <c r="L1376" i="1"/>
  <c r="M1376" i="1" s="1"/>
  <c r="L1375" i="1"/>
  <c r="M1375" i="1" s="1"/>
  <c r="L1374" i="1"/>
  <c r="M1374" i="1" s="1"/>
  <c r="L1373" i="1"/>
  <c r="M1373" i="1" s="1"/>
  <c r="L1372" i="1"/>
  <c r="M1372" i="1" s="1"/>
  <c r="L1371" i="1"/>
  <c r="M1371" i="1" s="1"/>
  <c r="N1371" i="1" s="1"/>
  <c r="L1370" i="1"/>
  <c r="M1370" i="1" s="1"/>
  <c r="N1369" i="1"/>
  <c r="L1369" i="1"/>
  <c r="M1369" i="1" s="1"/>
  <c r="L1367" i="1"/>
  <c r="L1365" i="1"/>
  <c r="M1365" i="1" s="1"/>
  <c r="N1365" i="1" s="1"/>
  <c r="L1364" i="1"/>
  <c r="N1363" i="1"/>
  <c r="L1363" i="1"/>
  <c r="M1363" i="1" s="1"/>
  <c r="L1362" i="1"/>
  <c r="L1361" i="1"/>
  <c r="M1361" i="1" s="1"/>
  <c r="N1361" i="1" s="1"/>
  <c r="L1360" i="1"/>
  <c r="N1359" i="1"/>
  <c r="L1359" i="1"/>
  <c r="M1359" i="1" s="1"/>
  <c r="L1358" i="1"/>
  <c r="L1357" i="1"/>
  <c r="M1357" i="1" s="1"/>
  <c r="N1357" i="1" s="1"/>
  <c r="L1356" i="1"/>
  <c r="N1355" i="1"/>
  <c r="L1355" i="1"/>
  <c r="M1355" i="1" s="1"/>
  <c r="L1353" i="1"/>
  <c r="L1352" i="1"/>
  <c r="M1352" i="1" s="1"/>
  <c r="N1352" i="1" s="1"/>
  <c r="L1350" i="1"/>
  <c r="N1349" i="1"/>
  <c r="L1349" i="1"/>
  <c r="M1349" i="1" s="1"/>
  <c r="J1349" i="1"/>
  <c r="L1348" i="1"/>
  <c r="N1347" i="1"/>
  <c r="L1347" i="1"/>
  <c r="M1347" i="1" s="1"/>
  <c r="L1346" i="1"/>
  <c r="L1345" i="1"/>
  <c r="M1345" i="1" s="1"/>
  <c r="N1345" i="1" s="1"/>
  <c r="L1344" i="1"/>
  <c r="L1342" i="1"/>
  <c r="L1341" i="1"/>
  <c r="L1340" i="1"/>
  <c r="L1338" i="1"/>
  <c r="N1337" i="1"/>
  <c r="L1337" i="1"/>
  <c r="M1337" i="1" s="1"/>
  <c r="L1336" i="1"/>
  <c r="L1334" i="1"/>
  <c r="M1334" i="1" s="1"/>
  <c r="N1334" i="1" s="1"/>
  <c r="L1333" i="1"/>
  <c r="L1332" i="1"/>
  <c r="L1325" i="1"/>
  <c r="L1324" i="1"/>
  <c r="L1323" i="1"/>
  <c r="N1322" i="1"/>
  <c r="L1322" i="1"/>
  <c r="M1322" i="1" s="1"/>
  <c r="L1321" i="1"/>
  <c r="L1320" i="1"/>
  <c r="M1320" i="1" s="1"/>
  <c r="N1320" i="1" s="1"/>
  <c r="L1319" i="1"/>
  <c r="N1318" i="1"/>
  <c r="L1318" i="1"/>
  <c r="M1318" i="1" s="1"/>
  <c r="L1317" i="1"/>
  <c r="L1315" i="1"/>
  <c r="L1314" i="1"/>
  <c r="L1313" i="1"/>
  <c r="M1313" i="1" s="1"/>
  <c r="N1313" i="1" s="1"/>
  <c r="L1312" i="1"/>
  <c r="N1311" i="1"/>
  <c r="L1311" i="1"/>
  <c r="M1311" i="1" s="1"/>
  <c r="L1310" i="1"/>
  <c r="L1309" i="1"/>
  <c r="L1308" i="1"/>
  <c r="L1307" i="1"/>
  <c r="L1306" i="1"/>
  <c r="L1305" i="1"/>
  <c r="M1305" i="1" s="1"/>
  <c r="N1305" i="1" s="1"/>
  <c r="L1303" i="1"/>
  <c r="N1302" i="1"/>
  <c r="L1302" i="1"/>
  <c r="M1302" i="1" s="1"/>
  <c r="L1301" i="1"/>
  <c r="L1300" i="1"/>
  <c r="L1299" i="1"/>
  <c r="M1299" i="1" s="1"/>
  <c r="L1298" i="1"/>
  <c r="M1298" i="1" s="1"/>
  <c r="L1297" i="1"/>
  <c r="L1296" i="1"/>
  <c r="M1296" i="1" s="1"/>
  <c r="L1295" i="1"/>
  <c r="L1294" i="1"/>
  <c r="M1294" i="1" s="1"/>
  <c r="L1293" i="1"/>
  <c r="L1292" i="1"/>
  <c r="M1292" i="1" s="1"/>
  <c r="L1291" i="1"/>
  <c r="M1291" i="1" s="1"/>
  <c r="L1290" i="1"/>
  <c r="M1290" i="1" s="1"/>
  <c r="L1289" i="1"/>
  <c r="O1288" i="1"/>
  <c r="L1288" i="1"/>
  <c r="M1288" i="1" s="1"/>
  <c r="L1287" i="1"/>
  <c r="L1286" i="1"/>
  <c r="L1285" i="1"/>
  <c r="L1284" i="1"/>
  <c r="L1283" i="1"/>
  <c r="L1282" i="1"/>
  <c r="L1281" i="1"/>
  <c r="L1280" i="1"/>
  <c r="L1279" i="1"/>
  <c r="M1279" i="1" s="1"/>
  <c r="L1278" i="1"/>
  <c r="L1277" i="1"/>
  <c r="L1276" i="1"/>
  <c r="L1275" i="1"/>
  <c r="L1274" i="1"/>
  <c r="L1273" i="1"/>
  <c r="M1273" i="1" s="1"/>
  <c r="L1272" i="1"/>
  <c r="L1271" i="1"/>
  <c r="L1270" i="1"/>
  <c r="L1269" i="1"/>
  <c r="L1268" i="1"/>
  <c r="L1267" i="1"/>
  <c r="M1267" i="1" s="1"/>
  <c r="L1266" i="1"/>
  <c r="L1265" i="1"/>
  <c r="L1264" i="1"/>
  <c r="L1255" i="1"/>
  <c r="M1255" i="1" s="1"/>
  <c r="L1254" i="1"/>
  <c r="M1254" i="1" s="1"/>
  <c r="L1253" i="1"/>
  <c r="M1253" i="1" s="1"/>
  <c r="L1252" i="1"/>
  <c r="M1252" i="1" s="1"/>
  <c r="N1252" i="1" s="1"/>
  <c r="L1251" i="1"/>
  <c r="L1250" i="1"/>
  <c r="L1241" i="1"/>
  <c r="L1240" i="1"/>
  <c r="L1239" i="1"/>
  <c r="N1238" i="1"/>
  <c r="L1238" i="1"/>
  <c r="M1238" i="1" s="1"/>
  <c r="L1237" i="1"/>
  <c r="L1236" i="1"/>
  <c r="M1236" i="1" s="1"/>
  <c r="N1236" i="1" s="1"/>
  <c r="L1235" i="1"/>
  <c r="L1234" i="1"/>
  <c r="M1234" i="1" s="1"/>
  <c r="L1233" i="1"/>
  <c r="L1232" i="1"/>
  <c r="M1232" i="1" s="1"/>
  <c r="L1231" i="1"/>
  <c r="L1230" i="1"/>
  <c r="M1230" i="1" s="1"/>
  <c r="L1229" i="1"/>
  <c r="L1228" i="1"/>
  <c r="L1227" i="1"/>
  <c r="L1226" i="1"/>
  <c r="M1226" i="1" s="1"/>
  <c r="L1225" i="1"/>
  <c r="L1224" i="1"/>
  <c r="L1223" i="1"/>
  <c r="L1222" i="1"/>
  <c r="L1221" i="1"/>
  <c r="L1220" i="1"/>
  <c r="M1220" i="1" s="1"/>
  <c r="L1219" i="1"/>
  <c r="L1218" i="1"/>
  <c r="M1218" i="1" s="1"/>
  <c r="L1217" i="1"/>
  <c r="L1216" i="1"/>
  <c r="I1216" i="1"/>
  <c r="H1216" i="1"/>
  <c r="L1215" i="1"/>
  <c r="L1214" i="1"/>
  <c r="L1213" i="1"/>
  <c r="L1212" i="1"/>
  <c r="M1212" i="1" s="1"/>
  <c r="L1211" i="1"/>
  <c r="L1210" i="1"/>
  <c r="L1209" i="1"/>
  <c r="L1208" i="1"/>
  <c r="L1207" i="1"/>
  <c r="L1206" i="1"/>
  <c r="L1205" i="1"/>
  <c r="M1205" i="1" s="1"/>
  <c r="N1205" i="1" s="1"/>
  <c r="L1204" i="1"/>
  <c r="L1203" i="1"/>
  <c r="M1203" i="1" s="1"/>
  <c r="L1202" i="1"/>
  <c r="L1201" i="1"/>
  <c r="M1201" i="1" s="1"/>
  <c r="L1200" i="1"/>
  <c r="L1199" i="1"/>
  <c r="M1199" i="1" s="1"/>
  <c r="L1198" i="1"/>
  <c r="L1197" i="1"/>
  <c r="L1196" i="1"/>
  <c r="L1195" i="1"/>
  <c r="M1195" i="1" s="1"/>
  <c r="L1194" i="1"/>
  <c r="L1193" i="1"/>
  <c r="L1192" i="1"/>
  <c r="L1191" i="1"/>
  <c r="M1191" i="1" s="1"/>
  <c r="L1190" i="1"/>
  <c r="N1189" i="1"/>
  <c r="L1189" i="1"/>
  <c r="L1188" i="1"/>
  <c r="M1188" i="1" s="1"/>
  <c r="L1187" i="1"/>
  <c r="L1186" i="1"/>
  <c r="L1185" i="1"/>
  <c r="L1184" i="1"/>
  <c r="L1183" i="1"/>
  <c r="L1182" i="1"/>
  <c r="M1182" i="1" s="1"/>
  <c r="I1182" i="1"/>
  <c r="H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M1168" i="1" s="1"/>
  <c r="L1167" i="1"/>
  <c r="N1166" i="1"/>
  <c r="L1166" i="1"/>
  <c r="M1166" i="1" s="1"/>
  <c r="L1165" i="1"/>
  <c r="L1164" i="1"/>
  <c r="L1163" i="1"/>
  <c r="M1163" i="1" s="1"/>
  <c r="L1162" i="1"/>
  <c r="M1162" i="1" s="1"/>
  <c r="N1161" i="1"/>
  <c r="L1161" i="1"/>
  <c r="L1160" i="1"/>
  <c r="L1159" i="1"/>
  <c r="L1151" i="1"/>
  <c r="L1150" i="1"/>
  <c r="M1150" i="1" s="1"/>
  <c r="N1150" i="1" s="1"/>
  <c r="L1149" i="1"/>
  <c r="L1148" i="1"/>
  <c r="M1148" i="1" s="1"/>
  <c r="L1147" i="1"/>
  <c r="L1146" i="1"/>
  <c r="M1146" i="1" s="1"/>
  <c r="L1145" i="1"/>
  <c r="L1144" i="1"/>
  <c r="L1143" i="1"/>
  <c r="L1142" i="1"/>
  <c r="M1142" i="1" s="1"/>
  <c r="L1141" i="1"/>
  <c r="L1140" i="1"/>
  <c r="M1140" i="1" s="1"/>
  <c r="L1139" i="1"/>
  <c r="L1138" i="1"/>
  <c r="L1137" i="1"/>
  <c r="L1136" i="1"/>
  <c r="L1135" i="1"/>
  <c r="M1135" i="1" s="1"/>
  <c r="N1135" i="1" s="1"/>
  <c r="L1134" i="1"/>
  <c r="M1134" i="1" s="1"/>
  <c r="N1134" i="1" s="1"/>
  <c r="L1133" i="1"/>
  <c r="M1133" i="1" s="1"/>
  <c r="N1133" i="1" s="1"/>
  <c r="L1132" i="1"/>
  <c r="M1132" i="1" s="1"/>
  <c r="N1132" i="1" s="1"/>
  <c r="L1131" i="1"/>
  <c r="M1131" i="1" s="1"/>
  <c r="N1131" i="1" s="1"/>
  <c r="L1130" i="1"/>
  <c r="L1129" i="1"/>
  <c r="M1129" i="1" s="1"/>
  <c r="L1128" i="1"/>
  <c r="L1127" i="1"/>
  <c r="M1127" i="1" s="1"/>
  <c r="L1126" i="1"/>
  <c r="L1125" i="1"/>
  <c r="L1124" i="1"/>
  <c r="L1123" i="1"/>
  <c r="M1123" i="1" s="1"/>
  <c r="L1122" i="1"/>
  <c r="L1121" i="1"/>
  <c r="L1120" i="1"/>
  <c r="L1119" i="1"/>
  <c r="L1118" i="1"/>
  <c r="L1117" i="1"/>
  <c r="M1117" i="1" s="1"/>
  <c r="L1116" i="1"/>
  <c r="N1115" i="1"/>
  <c r="L1115" i="1"/>
  <c r="M1115" i="1" s="1"/>
  <c r="L1114" i="1"/>
  <c r="L1113" i="1"/>
  <c r="M1113" i="1" s="1"/>
  <c r="L1112" i="1"/>
  <c r="L1111" i="1"/>
  <c r="L1110" i="1"/>
  <c r="L1109" i="1"/>
  <c r="N1108" i="1"/>
  <c r="L1108" i="1"/>
  <c r="M1108" i="1" s="1"/>
  <c r="L1107" i="1"/>
  <c r="L1106" i="1"/>
  <c r="L1105" i="1"/>
  <c r="L1104" i="1"/>
  <c r="N1103" i="1"/>
  <c r="L1103" i="1"/>
  <c r="M1103" i="1" s="1"/>
  <c r="L1102" i="1"/>
  <c r="L1101" i="1"/>
  <c r="M1101" i="1" s="1"/>
  <c r="N1101" i="1" s="1"/>
  <c r="L1100" i="1"/>
  <c r="N1099" i="1"/>
  <c r="L1099" i="1"/>
  <c r="M1099" i="1" s="1"/>
  <c r="L1098" i="1"/>
  <c r="L1097" i="1"/>
  <c r="L1096" i="1"/>
  <c r="L1095" i="1"/>
  <c r="M1095" i="1" s="1"/>
  <c r="N1095" i="1" s="1"/>
  <c r="L1094" i="1"/>
  <c r="N1093" i="1"/>
  <c r="L1093" i="1"/>
  <c r="M1093" i="1" s="1"/>
  <c r="L1092" i="1"/>
  <c r="L1090" i="1"/>
  <c r="M1090" i="1" s="1"/>
  <c r="N1090" i="1" s="1"/>
  <c r="L1089" i="1"/>
  <c r="L1088" i="1"/>
  <c r="L1087" i="1"/>
  <c r="L1086" i="1"/>
  <c r="M1086" i="1" s="1"/>
  <c r="L1085" i="1"/>
  <c r="L1084" i="1"/>
  <c r="L1083" i="1"/>
  <c r="L1081" i="1"/>
  <c r="L1080" i="1"/>
  <c r="N1079" i="1"/>
  <c r="L1079" i="1"/>
  <c r="M1079" i="1" s="1"/>
  <c r="L1078" i="1"/>
  <c r="L1077" i="1"/>
  <c r="M1077" i="1" s="1"/>
  <c r="N1077" i="1" s="1"/>
  <c r="L1075" i="1"/>
  <c r="N1074" i="1"/>
  <c r="L1074" i="1"/>
  <c r="M1074" i="1" s="1"/>
  <c r="L1073" i="1"/>
  <c r="L1072" i="1"/>
  <c r="M1072" i="1" s="1"/>
  <c r="L1071" i="1"/>
  <c r="M1071" i="1" s="1"/>
  <c r="L1070" i="1"/>
  <c r="M1070" i="1" s="1"/>
  <c r="L1067" i="1"/>
  <c r="M1067" i="1" s="1"/>
  <c r="L1066" i="1"/>
  <c r="M1066" i="1" s="1"/>
  <c r="L1065" i="1"/>
  <c r="M1065" i="1" s="1"/>
  <c r="L1061" i="1"/>
  <c r="M1061" i="1" s="1"/>
  <c r="N1061" i="1" s="1"/>
  <c r="L1060" i="1"/>
  <c r="N1058" i="1"/>
  <c r="L1058" i="1"/>
  <c r="M1058" i="1" s="1"/>
  <c r="L1052" i="1"/>
  <c r="L1051" i="1"/>
  <c r="L1050" i="1"/>
  <c r="L1049" i="1"/>
  <c r="N1048" i="1"/>
  <c r="L1048" i="1"/>
  <c r="M1048" i="1" s="1"/>
  <c r="L1047" i="1"/>
  <c r="L1046" i="1"/>
  <c r="L1045" i="1"/>
  <c r="L1044" i="1"/>
  <c r="L1043" i="1"/>
  <c r="L1042" i="1"/>
  <c r="L1041" i="1"/>
  <c r="L1040" i="1"/>
  <c r="L1039" i="1"/>
  <c r="L1038" i="1"/>
  <c r="M1038" i="1" s="1"/>
  <c r="N1038" i="1" s="1"/>
  <c r="L1037" i="1"/>
  <c r="N1036" i="1"/>
  <c r="L1036" i="1"/>
  <c r="M1036" i="1" s="1"/>
  <c r="L1035" i="1"/>
  <c r="L1034" i="1"/>
  <c r="L1033" i="1"/>
  <c r="M1033" i="1" s="1"/>
  <c r="L1032" i="1"/>
  <c r="N1031" i="1"/>
  <c r="L1031" i="1"/>
  <c r="M1031" i="1" s="1"/>
  <c r="L1030" i="1"/>
  <c r="L1029" i="1"/>
  <c r="L1028" i="1"/>
  <c r="L1025" i="1"/>
  <c r="M1025" i="1" s="1"/>
  <c r="N1025" i="1" s="1"/>
  <c r="L1023" i="1"/>
  <c r="N1022" i="1"/>
  <c r="L1022" i="1"/>
  <c r="M1022" i="1" s="1"/>
  <c r="L1021" i="1"/>
  <c r="L1020" i="1"/>
  <c r="L1019" i="1"/>
  <c r="L1018" i="1"/>
  <c r="L1017" i="1"/>
  <c r="L1016" i="1"/>
  <c r="L1014" i="1"/>
  <c r="L1013" i="1"/>
  <c r="L1012" i="1"/>
  <c r="L1011" i="1"/>
  <c r="L1010" i="1"/>
  <c r="L1009" i="1"/>
  <c r="L1008" i="1"/>
  <c r="L1007" i="1"/>
  <c r="L1006" i="1"/>
  <c r="L1005" i="1"/>
  <c r="M1005" i="1" s="1"/>
  <c r="N1005" i="1" s="1"/>
  <c r="L1004" i="1"/>
  <c r="L1003" i="1"/>
  <c r="M1003" i="1" s="1"/>
  <c r="L1002" i="1"/>
  <c r="L1001" i="1"/>
  <c r="M1001" i="1" s="1"/>
  <c r="L1000" i="1"/>
  <c r="L999" i="1"/>
  <c r="M999" i="1" s="1"/>
  <c r="L998" i="1"/>
  <c r="L997" i="1"/>
  <c r="M997" i="1" s="1"/>
  <c r="L996" i="1"/>
  <c r="L995" i="1"/>
  <c r="M995" i="1" s="1"/>
  <c r="L994" i="1"/>
  <c r="L993" i="1"/>
  <c r="M993" i="1" s="1"/>
  <c r="L992" i="1"/>
  <c r="L991" i="1"/>
  <c r="M991" i="1" s="1"/>
  <c r="L990" i="1"/>
  <c r="J990" i="1"/>
  <c r="L989" i="1"/>
  <c r="J989" i="1"/>
  <c r="L988" i="1"/>
  <c r="N987" i="1"/>
  <c r="L987" i="1"/>
  <c r="M987" i="1" s="1"/>
  <c r="L986" i="1"/>
  <c r="L985" i="1"/>
  <c r="L984" i="1"/>
  <c r="L983" i="1"/>
  <c r="L982" i="1"/>
  <c r="L981" i="1"/>
  <c r="L980" i="1"/>
  <c r="L979" i="1"/>
  <c r="L978" i="1"/>
  <c r="L977" i="1"/>
  <c r="L976" i="1"/>
  <c r="L975" i="1"/>
  <c r="M975" i="1" s="1"/>
  <c r="N975" i="1" s="1"/>
  <c r="L974" i="1"/>
  <c r="M974" i="1" s="1"/>
  <c r="N974" i="1" s="1"/>
  <c r="J974" i="1"/>
  <c r="N973" i="1"/>
  <c r="L973" i="1"/>
  <c r="M973" i="1" s="1"/>
  <c r="L972" i="1"/>
  <c r="L971" i="1"/>
  <c r="M971" i="1" s="1"/>
  <c r="L970" i="1"/>
  <c r="M970" i="1" s="1"/>
  <c r="L969" i="1"/>
  <c r="M969" i="1" s="1"/>
  <c r="N969" i="1" s="1"/>
  <c r="L968" i="1"/>
  <c r="N967" i="1"/>
  <c r="L967" i="1"/>
  <c r="M967" i="1" s="1"/>
  <c r="L966" i="1"/>
  <c r="L965" i="1"/>
  <c r="L964" i="1"/>
  <c r="L963" i="1"/>
  <c r="N962" i="1"/>
  <c r="L962" i="1"/>
  <c r="M962" i="1" s="1"/>
  <c r="N961" i="1"/>
  <c r="L961" i="1"/>
  <c r="M961" i="1" s="1"/>
  <c r="N960" i="1"/>
  <c r="L960" i="1"/>
  <c r="M960" i="1" s="1"/>
  <c r="N959" i="1"/>
  <c r="L959" i="1"/>
  <c r="M959" i="1" s="1"/>
  <c r="N958" i="1"/>
  <c r="L958" i="1"/>
  <c r="M958" i="1" s="1"/>
  <c r="N957" i="1"/>
  <c r="L957" i="1"/>
  <c r="N956" i="1"/>
  <c r="L956" i="1"/>
  <c r="M956" i="1" s="1"/>
  <c r="N955" i="1"/>
  <c r="L955" i="1"/>
  <c r="M955" i="1" s="1"/>
  <c r="N954" i="1"/>
  <c r="L954" i="1"/>
  <c r="M954" i="1" s="1"/>
  <c r="N953" i="1"/>
  <c r="L953" i="1"/>
  <c r="M953" i="1" s="1"/>
  <c r="N952" i="1"/>
  <c r="L952" i="1"/>
  <c r="M952" i="1" s="1"/>
  <c r="N951" i="1"/>
  <c r="L951" i="1"/>
  <c r="M951" i="1" s="1"/>
  <c r="L950" i="1"/>
  <c r="L949" i="1"/>
  <c r="L948" i="1"/>
  <c r="M948" i="1" s="1"/>
  <c r="L947" i="1"/>
  <c r="L946" i="1"/>
  <c r="L945" i="1"/>
  <c r="M945" i="1" s="1"/>
  <c r="N945" i="1" s="1"/>
  <c r="L944" i="1"/>
  <c r="L943" i="1"/>
  <c r="M943" i="1" s="1"/>
  <c r="L942" i="1"/>
  <c r="L941" i="1"/>
  <c r="L940" i="1"/>
  <c r="L939" i="1"/>
  <c r="M939" i="1" s="1"/>
  <c r="L938" i="1"/>
  <c r="N937" i="1"/>
  <c r="L937" i="1"/>
  <c r="M937" i="1" s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M916" i="1" s="1"/>
  <c r="N916" i="1" s="1"/>
  <c r="L915" i="1"/>
  <c r="L914" i="1"/>
  <c r="L913" i="1"/>
  <c r="N911" i="1"/>
  <c r="L911" i="1"/>
  <c r="M911" i="1" s="1"/>
  <c r="L910" i="1"/>
  <c r="L909" i="1"/>
  <c r="L908" i="1"/>
  <c r="L907" i="1"/>
  <c r="M907" i="1" s="1"/>
  <c r="N907" i="1" s="1"/>
  <c r="L900" i="1"/>
  <c r="L899" i="1"/>
  <c r="M899" i="1" s="1"/>
  <c r="L898" i="1"/>
  <c r="M898" i="1" s="1"/>
  <c r="L897" i="1"/>
  <c r="M897" i="1" s="1"/>
  <c r="L896" i="1"/>
  <c r="L895" i="1"/>
  <c r="L894" i="1"/>
  <c r="L893" i="1"/>
  <c r="M893" i="1" s="1"/>
  <c r="L892" i="1"/>
  <c r="L891" i="1"/>
  <c r="L890" i="1"/>
  <c r="L889" i="1"/>
  <c r="L888" i="1"/>
  <c r="L887" i="1"/>
  <c r="M887" i="1" s="1"/>
  <c r="L886" i="1"/>
  <c r="L884" i="1"/>
  <c r="M884" i="1" s="1"/>
  <c r="L883" i="1"/>
  <c r="M883" i="1" s="1"/>
  <c r="L882" i="1"/>
  <c r="M882" i="1" s="1"/>
  <c r="L881" i="1"/>
  <c r="M881" i="1" s="1"/>
  <c r="L880" i="1"/>
  <c r="L879" i="1"/>
  <c r="M879" i="1" s="1"/>
  <c r="L878" i="1"/>
  <c r="M878" i="1" s="1"/>
  <c r="L876" i="1"/>
  <c r="M876" i="1" s="1"/>
  <c r="L875" i="1"/>
  <c r="L874" i="1"/>
  <c r="L873" i="1"/>
  <c r="M873" i="1" s="1"/>
  <c r="L872" i="1"/>
  <c r="M872" i="1" s="1"/>
  <c r="L870" i="1"/>
  <c r="L869" i="1"/>
  <c r="M869" i="1" s="1"/>
  <c r="L868" i="1"/>
  <c r="M868" i="1" s="1"/>
  <c r="L867" i="1"/>
  <c r="L866" i="1"/>
  <c r="M866" i="1" s="1"/>
  <c r="L864" i="1"/>
  <c r="L863" i="1"/>
  <c r="M863" i="1" s="1"/>
  <c r="L859" i="1"/>
  <c r="L858" i="1"/>
  <c r="L857" i="1"/>
  <c r="L856" i="1"/>
  <c r="L855" i="1"/>
  <c r="L854" i="1"/>
  <c r="M854" i="1" s="1"/>
  <c r="L853" i="1"/>
  <c r="L852" i="1"/>
  <c r="M852" i="1" s="1"/>
  <c r="L851" i="1"/>
  <c r="L850" i="1"/>
  <c r="M850" i="1" s="1"/>
  <c r="L849" i="1"/>
  <c r="L848" i="1"/>
  <c r="L847" i="1"/>
  <c r="M847" i="1" s="1"/>
  <c r="L846" i="1"/>
  <c r="L845" i="1"/>
  <c r="L844" i="1"/>
  <c r="M844" i="1" s="1"/>
  <c r="L843" i="1"/>
  <c r="M843" i="1" s="1"/>
  <c r="L841" i="1"/>
  <c r="L840" i="1"/>
  <c r="M840" i="1" s="1"/>
  <c r="L839" i="1"/>
  <c r="L838" i="1"/>
  <c r="L837" i="1"/>
  <c r="L836" i="1"/>
  <c r="L835" i="1"/>
  <c r="L834" i="1"/>
  <c r="L833" i="1"/>
  <c r="L832" i="1"/>
  <c r="L831" i="1"/>
  <c r="L830" i="1"/>
  <c r="L829" i="1"/>
  <c r="M829" i="1" s="1"/>
  <c r="L828" i="1"/>
  <c r="L827" i="1"/>
  <c r="M827" i="1" s="1"/>
  <c r="L826" i="1"/>
  <c r="L825" i="1"/>
  <c r="L824" i="1"/>
  <c r="L823" i="1"/>
  <c r="L822" i="1"/>
  <c r="M822" i="1" s="1"/>
  <c r="L821" i="1"/>
  <c r="L820" i="1"/>
  <c r="L819" i="1"/>
  <c r="M819" i="1" s="1"/>
  <c r="L818" i="1"/>
  <c r="L817" i="1"/>
  <c r="L816" i="1"/>
  <c r="M816" i="1" s="1"/>
  <c r="L814" i="1"/>
  <c r="L813" i="1"/>
  <c r="L812" i="1"/>
  <c r="M812" i="1" s="1"/>
  <c r="L810" i="1"/>
  <c r="L809" i="1"/>
  <c r="L808" i="1"/>
  <c r="M808" i="1" s="1"/>
  <c r="L806" i="1"/>
  <c r="L805" i="1"/>
  <c r="L804" i="1"/>
  <c r="M804" i="1" s="1"/>
  <c r="L803" i="1"/>
  <c r="M803" i="1" s="1"/>
  <c r="L801" i="1"/>
  <c r="L800" i="1"/>
  <c r="L799" i="1"/>
  <c r="L793" i="1"/>
  <c r="L792" i="1"/>
  <c r="L791" i="1"/>
  <c r="L790" i="1"/>
  <c r="L789" i="1"/>
  <c r="N787" i="1"/>
  <c r="L787" i="1"/>
  <c r="M787" i="1" s="1"/>
  <c r="L786" i="1"/>
  <c r="M786" i="1" s="1"/>
  <c r="L784" i="1"/>
  <c r="N783" i="1"/>
  <c r="L783" i="1"/>
  <c r="M783" i="1" s="1"/>
  <c r="L782" i="1"/>
  <c r="L780" i="1"/>
  <c r="M780" i="1" s="1"/>
  <c r="N780" i="1" s="1"/>
  <c r="L779" i="1"/>
  <c r="L778" i="1"/>
  <c r="L776" i="1"/>
  <c r="L775" i="1"/>
  <c r="M775" i="1" s="1"/>
  <c r="N775" i="1" s="1"/>
  <c r="L774" i="1"/>
  <c r="N773" i="1"/>
  <c r="L773" i="1"/>
  <c r="M773" i="1" s="1"/>
  <c r="L772" i="1"/>
  <c r="L770" i="1"/>
  <c r="M770" i="1" s="1"/>
  <c r="N770" i="1" s="1"/>
  <c r="L769" i="1"/>
  <c r="L768" i="1"/>
  <c r="L765" i="1"/>
  <c r="L764" i="1"/>
  <c r="M764" i="1" s="1"/>
  <c r="N764" i="1" s="1"/>
  <c r="L763" i="1"/>
  <c r="N762" i="1"/>
  <c r="L762" i="1"/>
  <c r="M762" i="1" s="1"/>
  <c r="L761" i="1"/>
  <c r="L760" i="1"/>
  <c r="M760" i="1" s="1"/>
  <c r="N760" i="1" s="1"/>
  <c r="L759" i="1"/>
  <c r="N758" i="1"/>
  <c r="L758" i="1"/>
  <c r="M758" i="1" s="1"/>
  <c r="L757" i="1"/>
  <c r="L756" i="1"/>
  <c r="L754" i="1"/>
  <c r="N753" i="1"/>
  <c r="L753" i="1"/>
  <c r="M753" i="1" s="1"/>
  <c r="L752" i="1"/>
  <c r="L751" i="1"/>
  <c r="M751" i="1" s="1"/>
  <c r="N751" i="1" s="1"/>
  <c r="L750" i="1"/>
  <c r="N749" i="1"/>
  <c r="L749" i="1"/>
  <c r="M749" i="1" s="1"/>
  <c r="L748" i="1"/>
  <c r="N747" i="1"/>
  <c r="L747" i="1"/>
  <c r="M747" i="1" s="1"/>
  <c r="O747" i="1" s="1"/>
  <c r="L744" i="1"/>
  <c r="M744" i="1" s="1"/>
  <c r="L743" i="1"/>
  <c r="L742" i="1"/>
  <c r="M742" i="1" s="1"/>
  <c r="L741" i="1"/>
  <c r="N740" i="1"/>
  <c r="L740" i="1"/>
  <c r="M740" i="1" s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4" i="1"/>
  <c r="L723" i="1"/>
  <c r="L722" i="1"/>
  <c r="L721" i="1"/>
  <c r="L720" i="1"/>
  <c r="L719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4" i="1"/>
  <c r="L703" i="1"/>
  <c r="L702" i="1"/>
  <c r="L701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M685" i="1" s="1"/>
  <c r="L684" i="1"/>
  <c r="M684" i="1" s="1"/>
  <c r="L683" i="1"/>
  <c r="M683" i="1" s="1"/>
  <c r="L682" i="1"/>
  <c r="M682" i="1" s="1"/>
  <c r="L679" i="1"/>
  <c r="M679" i="1" s="1"/>
  <c r="L672" i="1"/>
  <c r="L671" i="1"/>
  <c r="L670" i="1"/>
  <c r="L669" i="1"/>
  <c r="L668" i="1"/>
  <c r="L667" i="1"/>
  <c r="L666" i="1"/>
  <c r="L665" i="1"/>
  <c r="L664" i="1"/>
  <c r="M664" i="1" s="1"/>
  <c r="N664" i="1" s="1"/>
  <c r="L663" i="1"/>
  <c r="L662" i="1"/>
  <c r="M662" i="1" s="1"/>
  <c r="L661" i="1"/>
  <c r="L660" i="1"/>
  <c r="M660" i="1" s="1"/>
  <c r="L652" i="1"/>
  <c r="M652" i="1" s="1"/>
  <c r="L651" i="1"/>
  <c r="O650" i="1"/>
  <c r="N650" i="1"/>
  <c r="L650" i="1"/>
  <c r="L649" i="1"/>
  <c r="M649" i="1" s="1"/>
  <c r="L648" i="1"/>
  <c r="L647" i="1"/>
  <c r="M647" i="1" s="1"/>
  <c r="L646" i="1"/>
  <c r="M646" i="1" s="1"/>
  <c r="L645" i="1"/>
  <c r="M645" i="1" s="1"/>
  <c r="L644" i="1"/>
  <c r="M644" i="1" s="1"/>
  <c r="L643" i="1"/>
  <c r="M643" i="1" s="1"/>
  <c r="L642" i="1"/>
  <c r="M642" i="1" s="1"/>
  <c r="L641" i="1"/>
  <c r="M641" i="1" s="1"/>
  <c r="L640" i="1"/>
  <c r="L639" i="1"/>
  <c r="L638" i="1"/>
  <c r="M638" i="1" s="1"/>
  <c r="N638" i="1" s="1"/>
  <c r="L636" i="1"/>
  <c r="L635" i="1"/>
  <c r="L634" i="1"/>
  <c r="N633" i="1"/>
  <c r="L633" i="1"/>
  <c r="M633" i="1" s="1"/>
  <c r="L632" i="1"/>
  <c r="L631" i="1"/>
  <c r="N630" i="1"/>
  <c r="L630" i="1"/>
  <c r="M630" i="1" s="1"/>
  <c r="L629" i="1"/>
  <c r="L628" i="1"/>
  <c r="L627" i="1"/>
  <c r="L626" i="1"/>
  <c r="L625" i="1"/>
  <c r="L624" i="1"/>
  <c r="L623" i="1"/>
  <c r="L622" i="1"/>
  <c r="L621" i="1"/>
  <c r="L620" i="1"/>
  <c r="M620" i="1" s="1"/>
  <c r="N618" i="1"/>
  <c r="L618" i="1"/>
  <c r="M618" i="1" s="1"/>
  <c r="L617" i="1"/>
  <c r="M617" i="1" s="1"/>
  <c r="L616" i="1"/>
  <c r="M616" i="1" s="1"/>
  <c r="N616" i="1" s="1"/>
  <c r="L615" i="1"/>
  <c r="M615" i="1" s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85" i="1"/>
  <c r="L584" i="1"/>
  <c r="L583" i="1"/>
  <c r="L582" i="1"/>
  <c r="N581" i="1"/>
  <c r="L581" i="1"/>
  <c r="M581" i="1" s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M563" i="1" s="1"/>
  <c r="N563" i="1" s="1"/>
  <c r="L562" i="1"/>
  <c r="L561" i="1"/>
  <c r="M561" i="1" s="1"/>
  <c r="L560" i="1"/>
  <c r="L559" i="1"/>
  <c r="L558" i="1"/>
  <c r="L557" i="1"/>
  <c r="M557" i="1" s="1"/>
  <c r="L554" i="1"/>
  <c r="L553" i="1"/>
  <c r="L552" i="1"/>
  <c r="L551" i="1"/>
  <c r="L550" i="1"/>
  <c r="N549" i="1"/>
  <c r="L549" i="1"/>
  <c r="M549" i="1" s="1"/>
  <c r="L548" i="1"/>
  <c r="L546" i="1"/>
  <c r="L545" i="1"/>
  <c r="L544" i="1"/>
  <c r="L543" i="1"/>
  <c r="L542" i="1"/>
  <c r="L540" i="1"/>
  <c r="L539" i="1"/>
  <c r="M539" i="1" s="1"/>
  <c r="N539" i="1" s="1"/>
  <c r="L538" i="1"/>
  <c r="L537" i="1"/>
  <c r="L536" i="1"/>
  <c r="N534" i="1"/>
  <c r="L534" i="1"/>
  <c r="M534" i="1" s="1"/>
  <c r="N527" i="1"/>
  <c r="L527" i="1"/>
  <c r="M527" i="1" s="1"/>
  <c r="L526" i="1"/>
  <c r="M526" i="1" s="1"/>
  <c r="L525" i="1"/>
  <c r="L523" i="1"/>
  <c r="L522" i="1"/>
  <c r="M522" i="1" s="1"/>
  <c r="N522" i="1" s="1"/>
  <c r="L520" i="1"/>
  <c r="M520" i="1" s="1"/>
  <c r="N519" i="1"/>
  <c r="L519" i="1"/>
  <c r="M519" i="1" s="1"/>
  <c r="L518" i="1"/>
  <c r="M518" i="1" s="1"/>
  <c r="L517" i="1"/>
  <c r="N516" i="1"/>
  <c r="L516" i="1"/>
  <c r="M516" i="1" s="1"/>
  <c r="L515" i="1"/>
  <c r="L514" i="1"/>
  <c r="L513" i="1"/>
  <c r="L512" i="1"/>
  <c r="L511" i="1"/>
  <c r="N510" i="1"/>
  <c r="L510" i="1"/>
  <c r="M510" i="1" s="1"/>
  <c r="O510" i="1" s="1"/>
  <c r="L509" i="1"/>
  <c r="L508" i="1"/>
  <c r="N507" i="1"/>
  <c r="L507" i="1"/>
  <c r="M507" i="1" s="1"/>
  <c r="L506" i="1"/>
  <c r="L505" i="1"/>
  <c r="L504" i="1"/>
  <c r="L503" i="1"/>
  <c r="L496" i="1"/>
  <c r="L494" i="1"/>
  <c r="L493" i="1"/>
  <c r="L492" i="1"/>
  <c r="L491" i="1"/>
  <c r="L490" i="1"/>
  <c r="L489" i="1"/>
  <c r="L488" i="1"/>
  <c r="L487" i="1"/>
  <c r="L486" i="1"/>
  <c r="L485" i="1"/>
  <c r="L483" i="1"/>
  <c r="L482" i="1"/>
  <c r="L481" i="1"/>
  <c r="L480" i="1"/>
  <c r="L479" i="1"/>
  <c r="L478" i="1"/>
  <c r="L477" i="1"/>
  <c r="L476" i="1"/>
  <c r="L475" i="1"/>
  <c r="L474" i="1"/>
  <c r="L473" i="1"/>
  <c r="M473" i="1" s="1"/>
  <c r="N473" i="1" s="1"/>
  <c r="L472" i="1"/>
  <c r="L471" i="1"/>
  <c r="N470" i="1"/>
  <c r="L470" i="1"/>
  <c r="L469" i="1"/>
  <c r="L468" i="1"/>
  <c r="L467" i="1"/>
  <c r="L466" i="1"/>
  <c r="L465" i="1"/>
  <c r="L464" i="1"/>
  <c r="M464" i="1" s="1"/>
  <c r="L463" i="1"/>
  <c r="L462" i="1"/>
  <c r="L461" i="1"/>
  <c r="L460" i="1"/>
  <c r="L459" i="1"/>
  <c r="L458" i="1"/>
  <c r="M458" i="1" s="1"/>
  <c r="L457" i="1"/>
  <c r="L456" i="1"/>
  <c r="L455" i="1"/>
  <c r="L454" i="1"/>
  <c r="L453" i="1"/>
  <c r="L452" i="1"/>
  <c r="M452" i="1" s="1"/>
  <c r="L451" i="1"/>
  <c r="L450" i="1"/>
  <c r="L449" i="1"/>
  <c r="L448" i="1"/>
  <c r="N447" i="1"/>
  <c r="L447" i="1"/>
  <c r="M447" i="1" s="1"/>
  <c r="L446" i="1"/>
  <c r="L445" i="1"/>
  <c r="L444" i="1"/>
  <c r="L443" i="1"/>
  <c r="L442" i="1"/>
  <c r="M442" i="1" s="1"/>
  <c r="N442" i="1" s="1"/>
  <c r="L441" i="1"/>
  <c r="L440" i="1"/>
  <c r="L439" i="1"/>
  <c r="L438" i="1"/>
  <c r="L437" i="1"/>
  <c r="L436" i="1"/>
  <c r="L435" i="1"/>
  <c r="M435" i="1" s="1"/>
  <c r="N435" i="1" s="1"/>
  <c r="L434" i="1"/>
  <c r="L433" i="1"/>
  <c r="L432" i="1"/>
  <c r="L431" i="1"/>
  <c r="L430" i="1"/>
  <c r="M430" i="1" s="1"/>
  <c r="N430" i="1" s="1"/>
  <c r="L429" i="1"/>
  <c r="M429" i="1" s="1"/>
  <c r="L422" i="1"/>
  <c r="L421" i="1"/>
  <c r="M421" i="1" s="1"/>
  <c r="L420" i="1"/>
  <c r="L419" i="1"/>
  <c r="L418" i="1"/>
  <c r="L417" i="1"/>
  <c r="M417" i="1" s="1"/>
  <c r="L416" i="1"/>
  <c r="L415" i="1"/>
  <c r="M415" i="1" s="1"/>
  <c r="L414" i="1"/>
  <c r="L413" i="1"/>
  <c r="M413" i="1" s="1"/>
  <c r="L412" i="1"/>
  <c r="L411" i="1"/>
  <c r="M411" i="1" s="1"/>
  <c r="N411" i="1" s="1"/>
  <c r="L410" i="1"/>
  <c r="L409" i="1"/>
  <c r="L408" i="1"/>
  <c r="L407" i="1"/>
  <c r="L406" i="1"/>
  <c r="L405" i="1"/>
  <c r="L404" i="1"/>
  <c r="L403" i="1"/>
  <c r="L402" i="1"/>
  <c r="L400" i="1"/>
  <c r="L399" i="1"/>
  <c r="L398" i="1"/>
  <c r="L397" i="1"/>
  <c r="L396" i="1"/>
  <c r="L395" i="1"/>
  <c r="M395" i="1" s="1"/>
  <c r="N395" i="1" s="1"/>
  <c r="L394" i="1"/>
  <c r="L393" i="1"/>
  <c r="M393" i="1" s="1"/>
  <c r="L392" i="1"/>
  <c r="L391" i="1"/>
  <c r="L390" i="1"/>
  <c r="M390" i="1" s="1"/>
  <c r="L389" i="1"/>
  <c r="L388" i="1"/>
  <c r="L387" i="1"/>
  <c r="M387" i="1" s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3" i="1"/>
  <c r="M363" i="1" s="1"/>
  <c r="N363" i="1" s="1"/>
  <c r="L362" i="1"/>
  <c r="N361" i="1"/>
  <c r="L361" i="1"/>
  <c r="M361" i="1" s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M348" i="1" s="1"/>
  <c r="L347" i="1"/>
  <c r="L341" i="1"/>
  <c r="L340" i="1"/>
  <c r="L339" i="1"/>
  <c r="L338" i="1"/>
  <c r="M338" i="1" s="1"/>
  <c r="L337" i="1"/>
  <c r="L336" i="1"/>
  <c r="M336" i="1" s="1"/>
  <c r="L335" i="1"/>
  <c r="L334" i="1"/>
  <c r="L333" i="1"/>
  <c r="L331" i="1"/>
  <c r="L330" i="1"/>
  <c r="L329" i="1"/>
  <c r="M329" i="1" s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3" i="1"/>
  <c r="L312" i="1"/>
  <c r="L311" i="1"/>
  <c r="L310" i="1"/>
  <c r="L309" i="1"/>
  <c r="M309" i="1" s="1"/>
  <c r="L308" i="1"/>
  <c r="L307" i="1"/>
  <c r="L306" i="1"/>
  <c r="L305" i="1"/>
  <c r="M305" i="1" s="1"/>
  <c r="L304" i="1"/>
  <c r="L303" i="1"/>
  <c r="L302" i="1"/>
  <c r="L301" i="1"/>
  <c r="M301" i="1" s="1"/>
  <c r="L299" i="1"/>
  <c r="M299" i="1" s="1"/>
  <c r="N299" i="1" s="1"/>
  <c r="L298" i="1"/>
  <c r="L297" i="1"/>
  <c r="L296" i="1"/>
  <c r="L295" i="1"/>
  <c r="L294" i="1"/>
  <c r="M294" i="1" s="1"/>
  <c r="N294" i="1" s="1"/>
  <c r="L293" i="1"/>
  <c r="L292" i="1"/>
  <c r="L291" i="1"/>
  <c r="L290" i="1"/>
  <c r="M290" i="1" s="1"/>
  <c r="L289" i="1"/>
  <c r="N288" i="1"/>
  <c r="L288" i="1"/>
  <c r="M288" i="1" s="1"/>
  <c r="L287" i="1"/>
  <c r="L286" i="1"/>
  <c r="L285" i="1"/>
  <c r="L284" i="1"/>
  <c r="L283" i="1"/>
  <c r="L282" i="1"/>
  <c r="M282" i="1" s="1"/>
  <c r="N282" i="1" s="1"/>
  <c r="L281" i="1"/>
  <c r="L280" i="1"/>
  <c r="L279" i="1"/>
  <c r="L278" i="1"/>
  <c r="M278" i="1" s="1"/>
  <c r="L277" i="1"/>
  <c r="L276" i="1"/>
  <c r="M276" i="1" s="1"/>
  <c r="L275" i="1"/>
  <c r="L274" i="1"/>
  <c r="M274" i="1" s="1"/>
  <c r="L273" i="1"/>
  <c r="L272" i="1"/>
  <c r="L271" i="1"/>
  <c r="M271" i="1" s="1"/>
  <c r="N271" i="1" s="1"/>
  <c r="L270" i="1"/>
  <c r="L269" i="1"/>
  <c r="L268" i="1"/>
  <c r="L267" i="1"/>
  <c r="L266" i="1"/>
  <c r="N265" i="1"/>
  <c r="L265" i="1"/>
  <c r="M265" i="1" s="1"/>
  <c r="L264" i="1"/>
  <c r="N263" i="1"/>
  <c r="L263" i="1"/>
  <c r="M263" i="1" s="1"/>
  <c r="O263" i="1" s="1"/>
  <c r="L262" i="1"/>
  <c r="L261" i="1"/>
  <c r="M261" i="1" s="1"/>
  <c r="N260" i="1"/>
  <c r="L260" i="1"/>
  <c r="M260" i="1" s="1"/>
  <c r="L259" i="1"/>
  <c r="L258" i="1"/>
  <c r="L257" i="1"/>
  <c r="L256" i="1"/>
  <c r="N255" i="1"/>
  <c r="L255" i="1"/>
  <c r="M255" i="1" s="1"/>
  <c r="L254" i="1"/>
  <c r="L253" i="1"/>
  <c r="L252" i="1"/>
  <c r="L251" i="1"/>
  <c r="L250" i="1"/>
  <c r="L249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0" i="1"/>
  <c r="L229" i="1"/>
  <c r="L228" i="1"/>
  <c r="L227" i="1"/>
  <c r="L226" i="1"/>
  <c r="L225" i="1"/>
  <c r="L224" i="1"/>
  <c r="M224" i="1" s="1"/>
  <c r="L223" i="1"/>
  <c r="L222" i="1"/>
  <c r="L221" i="1"/>
  <c r="L220" i="1"/>
  <c r="M220" i="1" s="1"/>
  <c r="L219" i="1"/>
  <c r="L218" i="1"/>
  <c r="M218" i="1" s="1"/>
  <c r="L217" i="1"/>
  <c r="L216" i="1"/>
  <c r="L215" i="1"/>
  <c r="L214" i="1"/>
  <c r="M214" i="1" s="1"/>
  <c r="L213" i="1"/>
  <c r="L212" i="1"/>
  <c r="M212" i="1" s="1"/>
  <c r="L211" i="1"/>
  <c r="L210" i="1"/>
  <c r="L209" i="1"/>
  <c r="L208" i="1"/>
  <c r="M208" i="1" s="1"/>
  <c r="L207" i="1"/>
  <c r="L206" i="1"/>
  <c r="L205" i="1"/>
  <c r="L204" i="1"/>
  <c r="L203" i="1"/>
  <c r="L202" i="1"/>
  <c r="L195" i="1"/>
  <c r="L194" i="1"/>
  <c r="M194" i="1" s="1"/>
  <c r="N194" i="1" s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I170" i="1"/>
  <c r="H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M135" i="1" s="1"/>
  <c r="N135" i="1" s="1"/>
  <c r="L134" i="1"/>
  <c r="L133" i="1"/>
  <c r="L132" i="1"/>
  <c r="L131" i="1"/>
  <c r="M131" i="1" s="1"/>
  <c r="L129" i="1"/>
  <c r="L128" i="1"/>
  <c r="L127" i="1"/>
  <c r="L126" i="1"/>
  <c r="M126" i="1" s="1"/>
  <c r="L125" i="1"/>
  <c r="L124" i="1"/>
  <c r="L123" i="1"/>
  <c r="L122" i="1"/>
  <c r="M122" i="1" s="1"/>
  <c r="L121" i="1"/>
  <c r="L120" i="1"/>
  <c r="L119" i="1"/>
  <c r="L118" i="1"/>
  <c r="L117" i="1"/>
  <c r="L116" i="1"/>
  <c r="M116" i="1" s="1"/>
  <c r="N116" i="1" s="1"/>
  <c r="L103" i="1"/>
  <c r="L102" i="1"/>
  <c r="L101" i="1"/>
  <c r="L100" i="1"/>
  <c r="L99" i="1"/>
  <c r="L98" i="1"/>
  <c r="L97" i="1"/>
  <c r="N96" i="1"/>
  <c r="L96" i="1"/>
  <c r="M96" i="1" s="1"/>
  <c r="L95" i="1"/>
  <c r="L94" i="1"/>
  <c r="L93" i="1"/>
  <c r="L92" i="1"/>
  <c r="M92" i="1" s="1"/>
  <c r="N92" i="1" s="1"/>
  <c r="L91" i="1"/>
  <c r="L85" i="1"/>
  <c r="M85" i="1" s="1"/>
  <c r="L84" i="1"/>
  <c r="L83" i="1"/>
  <c r="M83" i="1" s="1"/>
  <c r="N83" i="1" s="1"/>
  <c r="L82" i="1"/>
  <c r="M82" i="1" s="1"/>
  <c r="N82" i="1" s="1"/>
  <c r="L81" i="1"/>
  <c r="M81" i="1" s="1"/>
  <c r="L78" i="1"/>
  <c r="L71" i="1"/>
  <c r="L70" i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L62" i="1"/>
  <c r="L61" i="1"/>
  <c r="M61" i="1" s="1"/>
  <c r="L60" i="1"/>
  <c r="M60" i="1" s="1"/>
  <c r="L59" i="1"/>
  <c r="L58" i="1"/>
  <c r="L57" i="1"/>
  <c r="L56" i="1"/>
  <c r="L55" i="1"/>
  <c r="M55" i="1" s="1"/>
  <c r="N55" i="1" s="1"/>
  <c r="L54" i="1"/>
  <c r="L53" i="1"/>
  <c r="M53" i="1" s="1"/>
  <c r="L52" i="1"/>
  <c r="M52" i="1" s="1"/>
  <c r="N52" i="1" s="1"/>
  <c r="L51" i="1"/>
  <c r="L50" i="1"/>
  <c r="L49" i="1"/>
  <c r="L48" i="1"/>
  <c r="L47" i="1"/>
  <c r="L46" i="1"/>
  <c r="L45" i="1"/>
  <c r="L44" i="1"/>
  <c r="L43" i="1"/>
  <c r="M43" i="1" s="1"/>
  <c r="N43" i="1" s="1"/>
  <c r="L42" i="1"/>
  <c r="L41" i="1"/>
  <c r="L40" i="1"/>
  <c r="M40" i="1" s="1"/>
  <c r="L39" i="1"/>
  <c r="M39" i="1" s="1"/>
  <c r="L38" i="1"/>
  <c r="M38" i="1" s="1"/>
  <c r="L37" i="1"/>
  <c r="M37" i="1" s="1"/>
  <c r="L36" i="1"/>
  <c r="M36" i="1" s="1"/>
  <c r="L35" i="1"/>
  <c r="L34" i="1"/>
  <c r="L33" i="1"/>
  <c r="M33" i="1" s="1"/>
  <c r="L32" i="1"/>
  <c r="M32" i="1" s="1"/>
  <c r="L31" i="1"/>
  <c r="L30" i="1"/>
  <c r="L29" i="1"/>
  <c r="L28" i="1"/>
  <c r="N27" i="1"/>
  <c r="L27" i="1"/>
  <c r="M27" i="1" s="1"/>
  <c r="L26" i="1"/>
  <c r="L25" i="1"/>
  <c r="M25" i="1" s="1"/>
  <c r="N24" i="1"/>
  <c r="L24" i="1"/>
  <c r="M24" i="1" s="1"/>
  <c r="N22" i="1"/>
  <c r="L22" i="1"/>
  <c r="M22" i="1" s="1"/>
  <c r="L21" i="1"/>
  <c r="L20" i="1"/>
  <c r="M20" i="1" s="1"/>
  <c r="L19" i="1"/>
  <c r="M19" i="1" s="1"/>
  <c r="L17" i="1"/>
  <c r="M17" i="1" s="1"/>
  <c r="L16" i="1"/>
  <c r="M16" i="1" s="1"/>
  <c r="L15" i="1"/>
  <c r="M15" i="1" s="1"/>
  <c r="N14" i="1"/>
  <c r="L14" i="1"/>
  <c r="M14" i="1" s="1"/>
  <c r="L13" i="1"/>
  <c r="M21" i="1" l="1"/>
  <c r="N21" i="1" s="1"/>
  <c r="M26" i="1"/>
  <c r="N26" i="1" s="1"/>
  <c r="M29" i="1"/>
  <c r="N29" i="1" s="1"/>
  <c r="M31" i="1"/>
  <c r="N31" i="1" s="1"/>
  <c r="M35" i="1"/>
  <c r="N35" i="1" s="1"/>
  <c r="M41" i="1"/>
  <c r="N41" i="1" s="1"/>
  <c r="M44" i="1"/>
  <c r="N44" i="1" s="1"/>
  <c r="M46" i="1"/>
  <c r="N46" i="1" s="1"/>
  <c r="M48" i="1"/>
  <c r="N48" i="1" s="1"/>
  <c r="M50" i="1"/>
  <c r="N50" i="1" s="1"/>
  <c r="M56" i="1"/>
  <c r="N56" i="1" s="1"/>
  <c r="M58" i="1"/>
  <c r="N58" i="1" s="1"/>
  <c r="M62" i="1"/>
  <c r="N62" i="1" s="1"/>
  <c r="M70" i="1"/>
  <c r="N70" i="1" s="1"/>
  <c r="M78" i="1"/>
  <c r="N78" i="1" s="1"/>
  <c r="M93" i="1"/>
  <c r="N93" i="1" s="1"/>
  <c r="M95" i="1"/>
  <c r="N95" i="1" s="1"/>
  <c r="M98" i="1"/>
  <c r="N98" i="1" s="1"/>
  <c r="M100" i="1"/>
  <c r="N100" i="1" s="1"/>
  <c r="M102" i="1"/>
  <c r="N102" i="1" s="1"/>
  <c r="M118" i="1"/>
  <c r="N118" i="1" s="1"/>
  <c r="M120" i="1"/>
  <c r="O120" i="1" s="1"/>
  <c r="M124" i="1"/>
  <c r="N124" i="1" s="1"/>
  <c r="M128" i="1"/>
  <c r="N128" i="1" s="1"/>
  <c r="M133" i="1"/>
  <c r="O133" i="1" s="1"/>
  <c r="M154" i="1"/>
  <c r="O154" i="1" s="1"/>
  <c r="O190" i="1"/>
  <c r="M190" i="1"/>
  <c r="N192" i="1"/>
  <c r="M192" i="1"/>
  <c r="O195" i="1"/>
  <c r="M195" i="1"/>
  <c r="N210" i="1"/>
  <c r="M210" i="1"/>
  <c r="N216" i="1"/>
  <c r="M216" i="1"/>
  <c r="N222" i="1"/>
  <c r="M222" i="1"/>
  <c r="O226" i="1"/>
  <c r="M226" i="1"/>
  <c r="O228" i="1"/>
  <c r="M228" i="1"/>
  <c r="N230" i="1"/>
  <c r="M230" i="1"/>
  <c r="M262" i="1"/>
  <c r="N262" i="1" s="1"/>
  <c r="M264" i="1"/>
  <c r="N264" i="1" s="1"/>
  <c r="M267" i="1"/>
  <c r="N267" i="1" s="1"/>
  <c r="M268" i="1"/>
  <c r="O268" i="1" s="1"/>
  <c r="M272" i="1"/>
  <c r="N272" i="1" s="1"/>
  <c r="M280" i="1"/>
  <c r="O280" i="1" s="1"/>
  <c r="M292" i="1"/>
  <c r="N292" i="1" s="1"/>
  <c r="M297" i="1"/>
  <c r="O297" i="1" s="1"/>
  <c r="M303" i="1"/>
  <c r="N303" i="1" s="1"/>
  <c r="M307" i="1"/>
  <c r="O307" i="1" s="1"/>
  <c r="M311" i="1"/>
  <c r="N311" i="1" s="1"/>
  <c r="M313" i="1"/>
  <c r="O313" i="1" s="1"/>
  <c r="M331" i="1"/>
  <c r="O331" i="1" s="1"/>
  <c r="M334" i="1"/>
  <c r="O334" i="1" s="1"/>
  <c r="M340" i="1"/>
  <c r="N340" i="1" s="1"/>
  <c r="M350" i="1"/>
  <c r="N350" i="1" s="1"/>
  <c r="M369" i="1"/>
  <c r="O369" i="1" s="1"/>
  <c r="M372" i="1"/>
  <c r="N372" i="1" s="1"/>
  <c r="M374" i="1"/>
  <c r="O374" i="1" s="1"/>
  <c r="M376" i="1"/>
  <c r="N376" i="1" s="1"/>
  <c r="M378" i="1"/>
  <c r="N378" i="1" s="1"/>
  <c r="M379" i="1"/>
  <c r="O379" i="1" s="1"/>
  <c r="M382" i="1"/>
  <c r="N382" i="1" s="1"/>
  <c r="M389" i="1"/>
  <c r="N389" i="1" s="1"/>
  <c r="M391" i="1"/>
  <c r="N391" i="1" s="1"/>
  <c r="M400" i="1"/>
  <c r="O400" i="1" s="1"/>
  <c r="M405" i="1"/>
  <c r="N405" i="1" s="1"/>
  <c r="M407" i="1"/>
  <c r="O407" i="1" s="1"/>
  <c r="M409" i="1"/>
  <c r="N409" i="1" s="1"/>
  <c r="M414" i="1"/>
  <c r="O414" i="1" s="1"/>
  <c r="M416" i="1"/>
  <c r="O416" i="1" s="1"/>
  <c r="M418" i="1"/>
  <c r="O418" i="1" s="1"/>
  <c r="M422" i="1"/>
  <c r="N422" i="1" s="1"/>
  <c r="M433" i="1"/>
  <c r="N433" i="1" s="1"/>
  <c r="M436" i="1"/>
  <c r="N436" i="1" s="1"/>
  <c r="M438" i="1"/>
  <c r="N438" i="1" s="1"/>
  <c r="M439" i="1"/>
  <c r="O439" i="1" s="1"/>
  <c r="O442" i="1"/>
  <c r="N454" i="1"/>
  <c r="M454" i="1"/>
  <c r="N460" i="1"/>
  <c r="M460" i="1"/>
  <c r="N466" i="1"/>
  <c r="M466" i="1"/>
  <c r="N471" i="1"/>
  <c r="M471" i="1"/>
  <c r="O474" i="1"/>
  <c r="M474" i="1"/>
  <c r="O476" i="1"/>
  <c r="M476" i="1"/>
  <c r="O478" i="1"/>
  <c r="M478" i="1"/>
  <c r="O480" i="1"/>
  <c r="M480" i="1"/>
  <c r="O482" i="1"/>
  <c r="M482" i="1"/>
  <c r="O485" i="1"/>
  <c r="M485" i="1"/>
  <c r="O487" i="1"/>
  <c r="M487" i="1"/>
  <c r="O489" i="1"/>
  <c r="M489" i="1"/>
  <c r="O491" i="1"/>
  <c r="M491" i="1"/>
  <c r="O493" i="1"/>
  <c r="M493" i="1"/>
  <c r="O496" i="1"/>
  <c r="M496" i="1"/>
  <c r="O504" i="1"/>
  <c r="M504" i="1"/>
  <c r="N506" i="1"/>
  <c r="M506" i="1"/>
  <c r="N509" i="1"/>
  <c r="M509" i="1"/>
  <c r="N511" i="1"/>
  <c r="M511" i="1"/>
  <c r="O514" i="1"/>
  <c r="M514" i="1"/>
  <c r="N514" i="1" s="1"/>
  <c r="O515" i="1"/>
  <c r="M515" i="1"/>
  <c r="N523" i="1"/>
  <c r="M523" i="1"/>
  <c r="N537" i="1"/>
  <c r="M537" i="1"/>
  <c r="N540" i="1"/>
  <c r="M540" i="1"/>
  <c r="N543" i="1"/>
  <c r="M543" i="1"/>
  <c r="N545" i="1"/>
  <c r="M545" i="1"/>
  <c r="N548" i="1"/>
  <c r="M548" i="1"/>
  <c r="N551" i="1"/>
  <c r="M551" i="1"/>
  <c r="N553" i="1"/>
  <c r="M553" i="1"/>
  <c r="N559" i="1"/>
  <c r="M559" i="1"/>
  <c r="N578" i="1"/>
  <c r="M578" i="1"/>
  <c r="N580" i="1"/>
  <c r="M580" i="1"/>
  <c r="N583" i="1"/>
  <c r="M583" i="1"/>
  <c r="N585" i="1"/>
  <c r="M585" i="1"/>
  <c r="N621" i="1"/>
  <c r="M621" i="1"/>
  <c r="N632" i="1"/>
  <c r="M632" i="1"/>
  <c r="N635" i="1"/>
  <c r="M635" i="1"/>
  <c r="N639" i="1"/>
  <c r="M639" i="1"/>
  <c r="O651" i="1"/>
  <c r="M651" i="1"/>
  <c r="N671" i="1"/>
  <c r="M671" i="1"/>
  <c r="N748" i="1"/>
  <c r="M748" i="1"/>
  <c r="N752" i="1"/>
  <c r="M752" i="1"/>
  <c r="O756" i="1"/>
  <c r="M756" i="1"/>
  <c r="N756" i="1" s="1"/>
  <c r="O757" i="1"/>
  <c r="M757" i="1"/>
  <c r="N761" i="1"/>
  <c r="M761" i="1"/>
  <c r="N765" i="1"/>
  <c r="M765" i="1"/>
  <c r="N772" i="1"/>
  <c r="M772" i="1"/>
  <c r="N776" i="1"/>
  <c r="M776" i="1"/>
  <c r="N782" i="1"/>
  <c r="M782" i="1"/>
  <c r="N790" i="1"/>
  <c r="M790" i="1"/>
  <c r="N792" i="1"/>
  <c r="M792" i="1"/>
  <c r="N799" i="1"/>
  <c r="M799" i="1"/>
  <c r="N801" i="1"/>
  <c r="M801" i="1"/>
  <c r="N806" i="1"/>
  <c r="M806" i="1"/>
  <c r="N809" i="1"/>
  <c r="M809" i="1"/>
  <c r="N814" i="1"/>
  <c r="M814" i="1"/>
  <c r="N817" i="1"/>
  <c r="M817" i="1"/>
  <c r="N821" i="1"/>
  <c r="M821" i="1"/>
  <c r="N823" i="1"/>
  <c r="M823" i="1"/>
  <c r="N825" i="1"/>
  <c r="M825" i="1"/>
  <c r="N835" i="1"/>
  <c r="M835" i="1"/>
  <c r="N837" i="1"/>
  <c r="M837" i="1"/>
  <c r="N839" i="1"/>
  <c r="M839" i="1"/>
  <c r="N841" i="1"/>
  <c r="M841" i="1"/>
  <c r="N846" i="1"/>
  <c r="M846" i="1"/>
  <c r="N848" i="1"/>
  <c r="M848" i="1"/>
  <c r="N870" i="1"/>
  <c r="M870" i="1"/>
  <c r="N875" i="1"/>
  <c r="M875" i="1"/>
  <c r="N880" i="1"/>
  <c r="M880" i="1"/>
  <c r="O880" i="1" s="1"/>
  <c r="N886" i="1"/>
  <c r="M886" i="1"/>
  <c r="O886" i="1" s="1"/>
  <c r="N895" i="1"/>
  <c r="M895" i="1"/>
  <c r="N910" i="1"/>
  <c r="M910" i="1"/>
  <c r="N914" i="1"/>
  <c r="M914" i="1"/>
  <c r="N921" i="1"/>
  <c r="M921" i="1"/>
  <c r="N923" i="1"/>
  <c r="M923" i="1"/>
  <c r="N941" i="1"/>
  <c r="M941" i="1"/>
  <c r="N964" i="1"/>
  <c r="M964" i="1"/>
  <c r="N966" i="1"/>
  <c r="M966" i="1"/>
  <c r="N972" i="1"/>
  <c r="M972" i="1"/>
  <c r="M1028" i="1"/>
  <c r="N1028" i="1" s="1"/>
  <c r="M1035" i="1"/>
  <c r="N1035" i="1" s="1"/>
  <c r="M1039" i="1"/>
  <c r="N1039" i="1" s="1"/>
  <c r="N1052" i="1"/>
  <c r="M1052" i="1"/>
  <c r="N1073" i="1"/>
  <c r="M1073" i="1"/>
  <c r="N1078" i="1"/>
  <c r="M1078" i="1"/>
  <c r="N1081" i="1"/>
  <c r="M1081" i="1"/>
  <c r="N1084" i="1"/>
  <c r="M1084" i="1"/>
  <c r="N1088" i="1"/>
  <c r="M1088" i="1"/>
  <c r="N1092" i="1"/>
  <c r="M1092" i="1"/>
  <c r="N1096" i="1"/>
  <c r="M1096" i="1"/>
  <c r="N1102" i="1"/>
  <c r="M1102" i="1"/>
  <c r="M1119" i="1"/>
  <c r="N1119" i="1" s="1"/>
  <c r="M1121" i="1"/>
  <c r="N1121" i="1" s="1"/>
  <c r="M1125" i="1"/>
  <c r="N1125" i="1" s="1"/>
  <c r="M1144" i="1"/>
  <c r="N1144" i="1" s="1"/>
  <c r="M1170" i="1"/>
  <c r="N1170" i="1" s="1"/>
  <c r="M1184" i="1"/>
  <c r="N1184" i="1" s="1"/>
  <c r="M1193" i="1"/>
  <c r="N1193" i="1" s="1"/>
  <c r="M1197" i="1"/>
  <c r="N1197" i="1" s="1"/>
  <c r="M1206" i="1"/>
  <c r="N1206" i="1" s="1"/>
  <c r="M1208" i="1"/>
  <c r="N1208" i="1" s="1"/>
  <c r="M1210" i="1"/>
  <c r="N1210" i="1" s="1"/>
  <c r="M1216" i="1"/>
  <c r="N1216" i="1" s="1"/>
  <c r="M1222" i="1"/>
  <c r="N1222" i="1" s="1"/>
  <c r="M1224" i="1"/>
  <c r="N1224" i="1" s="1"/>
  <c r="M1228" i="1"/>
  <c r="N1228" i="1" s="1"/>
  <c r="M1240" i="1"/>
  <c r="N1240" i="1" s="1"/>
  <c r="M1250" i="1"/>
  <c r="N1250" i="1" s="1"/>
  <c r="M1301" i="1"/>
  <c r="N1301" i="1" s="1"/>
  <c r="M1306" i="1"/>
  <c r="N1306" i="1" s="1"/>
  <c r="M1308" i="1"/>
  <c r="N1308" i="1" s="1"/>
  <c r="M1310" i="1"/>
  <c r="N1310" i="1" s="1"/>
  <c r="M1314" i="1"/>
  <c r="N1314" i="1" s="1"/>
  <c r="M1317" i="1"/>
  <c r="N1317" i="1" s="1"/>
  <c r="M1321" i="1"/>
  <c r="N1321" i="1" s="1"/>
  <c r="M1324" i="1"/>
  <c r="N1324" i="1" s="1"/>
  <c r="M1332" i="1"/>
  <c r="N1332" i="1" s="1"/>
  <c r="M1336" i="1"/>
  <c r="N1336" i="1" s="1"/>
  <c r="M1340" i="1"/>
  <c r="N1340" i="1" s="1"/>
  <c r="M1342" i="1"/>
  <c r="N1342" i="1" s="1"/>
  <c r="M1346" i="1"/>
  <c r="N1346" i="1" s="1"/>
  <c r="M1353" i="1"/>
  <c r="N1353" i="1" s="1"/>
  <c r="M1358" i="1"/>
  <c r="N1358" i="1" s="1"/>
  <c r="M1362" i="1"/>
  <c r="N1362" i="1" s="1"/>
  <c r="M1367" i="1"/>
  <c r="N1367" i="1" s="1"/>
  <c r="O1371" i="1"/>
  <c r="O1379" i="1"/>
  <c r="O1387" i="1"/>
  <c r="N1390" i="1"/>
  <c r="M1390" i="1"/>
  <c r="O1399" i="1"/>
  <c r="M1411" i="1"/>
  <c r="N1411" i="1" s="1"/>
  <c r="M1415" i="1"/>
  <c r="N1415" i="1" s="1"/>
  <c r="M1419" i="1"/>
  <c r="N1419" i="1" s="1"/>
  <c r="N1465" i="1"/>
  <c r="M1465" i="1"/>
  <c r="N1469" i="1"/>
  <c r="M1469" i="1"/>
  <c r="N1471" i="1"/>
  <c r="M1471" i="1"/>
  <c r="O1482" i="1"/>
  <c r="M1482" i="1"/>
  <c r="N1482" i="1" s="1"/>
  <c r="O1486" i="1"/>
  <c r="M1486" i="1"/>
  <c r="N1486" i="1" s="1"/>
  <c r="N1489" i="1"/>
  <c r="M1489" i="1"/>
  <c r="N1492" i="1"/>
  <c r="M1492" i="1"/>
  <c r="N1495" i="1"/>
  <c r="M1495" i="1"/>
  <c r="N1497" i="1"/>
  <c r="M1497" i="1"/>
  <c r="N1500" i="1"/>
  <c r="M1500" i="1"/>
  <c r="N1503" i="1"/>
  <c r="M1503" i="1"/>
  <c r="O1507" i="1"/>
  <c r="M1507" i="1"/>
  <c r="N1507" i="1" s="1"/>
  <c r="N1508" i="1"/>
  <c r="M1508" i="1"/>
  <c r="O1514" i="1"/>
  <c r="M1514" i="1"/>
  <c r="N1514" i="1" s="1"/>
  <c r="O1516" i="1"/>
  <c r="M1516" i="1"/>
  <c r="N1559" i="1"/>
  <c r="M1559" i="1"/>
  <c r="N1563" i="1"/>
  <c r="M1563" i="1"/>
  <c r="N1586" i="1"/>
  <c r="M1586" i="1"/>
  <c r="N1614" i="1"/>
  <c r="M1614" i="1"/>
  <c r="N1620" i="1"/>
  <c r="M1620" i="1"/>
  <c r="N1640" i="1"/>
  <c r="M1640" i="1"/>
  <c r="N1642" i="1"/>
  <c r="M1642" i="1"/>
  <c r="N1646" i="1"/>
  <c r="M1646" i="1"/>
  <c r="N1653" i="1"/>
  <c r="M1653" i="1"/>
  <c r="N1657" i="1"/>
  <c r="M1657" i="1"/>
  <c r="N1668" i="1"/>
  <c r="M1668" i="1"/>
  <c r="N1671" i="1"/>
  <c r="M1671" i="1"/>
  <c r="N1673" i="1"/>
  <c r="M1673" i="1"/>
  <c r="N1696" i="1"/>
  <c r="M1696" i="1"/>
  <c r="N1698" i="1"/>
  <c r="M1698" i="1"/>
  <c r="N1700" i="1"/>
  <c r="M1700" i="1"/>
  <c r="N1702" i="1"/>
  <c r="M1702" i="1"/>
  <c r="N1706" i="1"/>
  <c r="M1706" i="1"/>
  <c r="N1710" i="1"/>
  <c r="M1710" i="1"/>
  <c r="N1712" i="1"/>
  <c r="M1712" i="1"/>
  <c r="N1716" i="1"/>
  <c r="M1716" i="1"/>
  <c r="N1718" i="1"/>
  <c r="M1718" i="1"/>
  <c r="N1723" i="1"/>
  <c r="M1723" i="1"/>
  <c r="O1735" i="1"/>
  <c r="M1751" i="1"/>
  <c r="N1751" i="1" s="1"/>
  <c r="M1752" i="1"/>
  <c r="O1752" i="1" s="1"/>
  <c r="O1754" i="1"/>
  <c r="O1761" i="1"/>
  <c r="M1785" i="1"/>
  <c r="N1785" i="1" s="1"/>
  <c r="M1789" i="1"/>
  <c r="N1789" i="1" s="1"/>
  <c r="O2026" i="1"/>
  <c r="N2033" i="1"/>
  <c r="M2033" i="1"/>
  <c r="O2033" i="1" s="1"/>
  <c r="O2039" i="1"/>
  <c r="M2039" i="1"/>
  <c r="N2039" i="1" s="1"/>
  <c r="N2054" i="1"/>
  <c r="M2054" i="1"/>
  <c r="O2054" i="1" s="1"/>
  <c r="O2082" i="1"/>
  <c r="M2082" i="1"/>
  <c r="N2082" i="1" s="1"/>
  <c r="N2104" i="1"/>
  <c r="M2104" i="1"/>
  <c r="O2104" i="1" s="1"/>
  <c r="N2110" i="1"/>
  <c r="M2110" i="1"/>
  <c r="O2110" i="1" s="1"/>
  <c r="O2127" i="1"/>
  <c r="M2127" i="1"/>
  <c r="N2127" i="1" s="1"/>
  <c r="O2128" i="1"/>
  <c r="M2128" i="1"/>
  <c r="O2130" i="1"/>
  <c r="M2130" i="1"/>
  <c r="O2134" i="1"/>
  <c r="M2134" i="1"/>
  <c r="O2136" i="1"/>
  <c r="M2136" i="1"/>
  <c r="N2136" i="1" s="1"/>
  <c r="O2137" i="1"/>
  <c r="M2137" i="1"/>
  <c r="O2143" i="1"/>
  <c r="O2167" i="1"/>
  <c r="O2177" i="1"/>
  <c r="M2177" i="1"/>
  <c r="N2177" i="1" s="1"/>
  <c r="N2195" i="1"/>
  <c r="M2195" i="1"/>
  <c r="O2195" i="1" s="1"/>
  <c r="O2221" i="1"/>
  <c r="O2228" i="1"/>
  <c r="O2230" i="1"/>
  <c r="O2236" i="1"/>
  <c r="O2238" i="1"/>
  <c r="O2240" i="1"/>
  <c r="O2244" i="1"/>
  <c r="O2246" i="1"/>
  <c r="O2250" i="1"/>
  <c r="M2250" i="1"/>
  <c r="N2250" i="1" s="1"/>
  <c r="N2251" i="1"/>
  <c r="M2251" i="1"/>
  <c r="N2255" i="1"/>
  <c r="M2255" i="1"/>
  <c r="N2270" i="1"/>
  <c r="M2270" i="1"/>
  <c r="N2296" i="1"/>
  <c r="M2296" i="1"/>
  <c r="N2302" i="1"/>
  <c r="M2302" i="1"/>
  <c r="N2315" i="1"/>
  <c r="M2315" i="1"/>
  <c r="N2327" i="1"/>
  <c r="M2327" i="1"/>
  <c r="N2329" i="1"/>
  <c r="M2329" i="1"/>
  <c r="N2331" i="1"/>
  <c r="M2331" i="1"/>
  <c r="N2334" i="1"/>
  <c r="M2334" i="1"/>
  <c r="N2343" i="1"/>
  <c r="M2343" i="1"/>
  <c r="N28" i="1"/>
  <c r="M28" i="1"/>
  <c r="N30" i="1"/>
  <c r="M30" i="1"/>
  <c r="N34" i="1"/>
  <c r="M34" i="1"/>
  <c r="N42" i="1"/>
  <c r="M42" i="1"/>
  <c r="N45" i="1"/>
  <c r="M45" i="1"/>
  <c r="N47" i="1"/>
  <c r="M47" i="1"/>
  <c r="N49" i="1"/>
  <c r="M49" i="1"/>
  <c r="N51" i="1"/>
  <c r="M51" i="1"/>
  <c r="N54" i="1"/>
  <c r="M54" i="1"/>
  <c r="N57" i="1"/>
  <c r="M57" i="1"/>
  <c r="N59" i="1"/>
  <c r="M59" i="1"/>
  <c r="N63" i="1"/>
  <c r="M63" i="1"/>
  <c r="N71" i="1"/>
  <c r="M71" i="1"/>
  <c r="N84" i="1"/>
  <c r="M84" i="1"/>
  <c r="N91" i="1"/>
  <c r="M91" i="1"/>
  <c r="N94" i="1"/>
  <c r="M94" i="1"/>
  <c r="N97" i="1"/>
  <c r="M97" i="1"/>
  <c r="O99" i="1"/>
  <c r="M99" i="1"/>
  <c r="N101" i="1"/>
  <c r="M101" i="1"/>
  <c r="O103" i="1"/>
  <c r="M103" i="1"/>
  <c r="N122" i="1"/>
  <c r="M137" i="1"/>
  <c r="M139" i="1"/>
  <c r="M141" i="1"/>
  <c r="N141" i="1" s="1"/>
  <c r="M143" i="1"/>
  <c r="M145" i="1"/>
  <c r="M147" i="1"/>
  <c r="N147" i="1" s="1"/>
  <c r="M149" i="1"/>
  <c r="M151" i="1"/>
  <c r="M153" i="1"/>
  <c r="O153" i="1" s="1"/>
  <c r="M155" i="1"/>
  <c r="O155" i="1" s="1"/>
  <c r="M157" i="1"/>
  <c r="N157" i="1" s="1"/>
  <c r="O159" i="1"/>
  <c r="M159" i="1"/>
  <c r="M161" i="1"/>
  <c r="M163" i="1"/>
  <c r="O163" i="1" s="1"/>
  <c r="M165" i="1"/>
  <c r="N165" i="1" s="1"/>
  <c r="M167" i="1"/>
  <c r="M169" i="1"/>
  <c r="M171" i="1"/>
  <c r="N171" i="1" s="1"/>
  <c r="M173" i="1"/>
  <c r="M175" i="1"/>
  <c r="M177" i="1"/>
  <c r="O177" i="1" s="1"/>
  <c r="M179" i="1"/>
  <c r="N179" i="1" s="1"/>
  <c r="M181" i="1"/>
  <c r="N181" i="1" s="1"/>
  <c r="M183" i="1"/>
  <c r="N183" i="1" s="1"/>
  <c r="M185" i="1"/>
  <c r="M187" i="1"/>
  <c r="M189" i="1"/>
  <c r="O189" i="1" s="1"/>
  <c r="M191" i="1"/>
  <c r="N191" i="1" s="1"/>
  <c r="M193" i="1"/>
  <c r="N193" i="1" s="1"/>
  <c r="M202" i="1"/>
  <c r="N204" i="1"/>
  <c r="M204" i="1"/>
  <c r="O206" i="1"/>
  <c r="M206" i="1"/>
  <c r="N206" i="1" s="1"/>
  <c r="N220" i="1"/>
  <c r="M227" i="1"/>
  <c r="O227" i="1" s="1"/>
  <c r="M229" i="1"/>
  <c r="N229" i="1" s="1"/>
  <c r="M232" i="1"/>
  <c r="N234" i="1"/>
  <c r="M234" i="1"/>
  <c r="M236" i="1"/>
  <c r="M238" i="1"/>
  <c r="N238" i="1" s="1"/>
  <c r="N240" i="1"/>
  <c r="M240" i="1"/>
  <c r="M242" i="1"/>
  <c r="M244" i="1"/>
  <c r="O246" i="1"/>
  <c r="M246" i="1"/>
  <c r="M249" i="1"/>
  <c r="M251" i="1"/>
  <c r="N251" i="1" s="1"/>
  <c r="M253" i="1"/>
  <c r="M256" i="1"/>
  <c r="M258" i="1"/>
  <c r="O258" i="1" s="1"/>
  <c r="M266" i="1"/>
  <c r="N266" i="1" s="1"/>
  <c r="M269" i="1"/>
  <c r="N269" i="1" s="1"/>
  <c r="M270" i="1"/>
  <c r="O270" i="1" s="1"/>
  <c r="M284" i="1"/>
  <c r="N286" i="1"/>
  <c r="M286" i="1"/>
  <c r="O296" i="1"/>
  <c r="M296" i="1"/>
  <c r="N298" i="1"/>
  <c r="M298" i="1"/>
  <c r="M315" i="1"/>
  <c r="M317" i="1"/>
  <c r="M319" i="1"/>
  <c r="M321" i="1"/>
  <c r="O321" i="1" s="1"/>
  <c r="M323" i="1"/>
  <c r="N323" i="1" s="1"/>
  <c r="M324" i="1"/>
  <c r="O324" i="1" s="1"/>
  <c r="M326" i="1"/>
  <c r="O326" i="1" s="1"/>
  <c r="M328" i="1"/>
  <c r="O333" i="1"/>
  <c r="M333" i="1"/>
  <c r="N335" i="1"/>
  <c r="M335" i="1"/>
  <c r="N337" i="1"/>
  <c r="M337" i="1"/>
  <c r="N339" i="1"/>
  <c r="M339" i="1"/>
  <c r="N341" i="1"/>
  <c r="M341" i="1"/>
  <c r="O341" i="1" s="1"/>
  <c r="N347" i="1"/>
  <c r="M347" i="1"/>
  <c r="N349" i="1"/>
  <c r="M349" i="1"/>
  <c r="N351" i="1"/>
  <c r="M351" i="1"/>
  <c r="O353" i="1"/>
  <c r="M353" i="1"/>
  <c r="M355" i="1"/>
  <c r="M357" i="1"/>
  <c r="N357" i="1" s="1"/>
  <c r="M359" i="1"/>
  <c r="N362" i="1"/>
  <c r="M362" i="1"/>
  <c r="O370" i="1"/>
  <c r="M370" i="1"/>
  <c r="N370" i="1" s="1"/>
  <c r="O380" i="1"/>
  <c r="M380" i="1"/>
  <c r="N380" i="1" s="1"/>
  <c r="O381" i="1"/>
  <c r="M381" i="1"/>
  <c r="N384" i="1"/>
  <c r="M384" i="1"/>
  <c r="O386" i="1"/>
  <c r="M386" i="1"/>
  <c r="M397" i="1"/>
  <c r="M402" i="1"/>
  <c r="O402" i="1" s="1"/>
  <c r="M404" i="1"/>
  <c r="N404" i="1" s="1"/>
  <c r="M410" i="1"/>
  <c r="N410" i="1" s="1"/>
  <c r="M419" i="1"/>
  <c r="N432" i="1"/>
  <c r="M432" i="1"/>
  <c r="O440" i="1"/>
  <c r="M440" i="1"/>
  <c r="N440" i="1" s="1"/>
  <c r="N443" i="1"/>
  <c r="M443" i="1"/>
  <c r="M445" i="1"/>
  <c r="M448" i="1"/>
  <c r="N448" i="1" s="1"/>
  <c r="M450" i="1"/>
  <c r="N450" i="1" s="1"/>
  <c r="M455" i="1"/>
  <c r="N457" i="1"/>
  <c r="M457" i="1"/>
  <c r="M461" i="1"/>
  <c r="M463" i="1"/>
  <c r="N463" i="1" s="1"/>
  <c r="M467" i="1"/>
  <c r="N469" i="1"/>
  <c r="M469" i="1"/>
  <c r="N472" i="1"/>
  <c r="M472" i="1"/>
  <c r="O475" i="1"/>
  <c r="M475" i="1"/>
  <c r="O477" i="1"/>
  <c r="M477" i="1"/>
  <c r="O479" i="1"/>
  <c r="M479" i="1"/>
  <c r="O481" i="1"/>
  <c r="M481" i="1"/>
  <c r="O483" i="1"/>
  <c r="M483" i="1"/>
  <c r="O486" i="1"/>
  <c r="M486" i="1"/>
  <c r="O488" i="1"/>
  <c r="M488" i="1"/>
  <c r="O490" i="1"/>
  <c r="M490" i="1"/>
  <c r="O492" i="1"/>
  <c r="M492" i="1"/>
  <c r="O494" i="1"/>
  <c r="M494" i="1"/>
  <c r="O503" i="1"/>
  <c r="M503" i="1"/>
  <c r="O505" i="1"/>
  <c r="M505" i="1"/>
  <c r="O508" i="1"/>
  <c r="M508" i="1"/>
  <c r="O512" i="1"/>
  <c r="M512" i="1"/>
  <c r="N512" i="1" s="1"/>
  <c r="O513" i="1"/>
  <c r="M513" i="1"/>
  <c r="N517" i="1"/>
  <c r="M517" i="1"/>
  <c r="N525" i="1"/>
  <c r="M525" i="1"/>
  <c r="N536" i="1"/>
  <c r="M536" i="1"/>
  <c r="N538" i="1"/>
  <c r="M538" i="1"/>
  <c r="N542" i="1"/>
  <c r="M542" i="1"/>
  <c r="N544" i="1"/>
  <c r="M544" i="1"/>
  <c r="N546" i="1"/>
  <c r="M546" i="1"/>
  <c r="N550" i="1"/>
  <c r="M550" i="1"/>
  <c r="N552" i="1"/>
  <c r="M552" i="1"/>
  <c r="N554" i="1"/>
  <c r="M554" i="1"/>
  <c r="N561" i="1"/>
  <c r="M565" i="1"/>
  <c r="N565" i="1" s="1"/>
  <c r="N567" i="1"/>
  <c r="M567" i="1"/>
  <c r="M569" i="1"/>
  <c r="N569" i="1" s="1"/>
  <c r="M571" i="1"/>
  <c r="N571" i="1" s="1"/>
  <c r="M573" i="1"/>
  <c r="M575" i="1"/>
  <c r="M577" i="1"/>
  <c r="N577" i="1" s="1"/>
  <c r="M579" i="1"/>
  <c r="N579" i="1" s="1"/>
  <c r="M582" i="1"/>
  <c r="N582" i="1" s="1"/>
  <c r="M584" i="1"/>
  <c r="N584" i="1" s="1"/>
  <c r="M593" i="1"/>
  <c r="N595" i="1"/>
  <c r="M595" i="1"/>
  <c r="M597" i="1"/>
  <c r="M599" i="1"/>
  <c r="M601" i="1"/>
  <c r="M603" i="1"/>
  <c r="N603" i="1" s="1"/>
  <c r="M605" i="1"/>
  <c r="M607" i="1"/>
  <c r="M609" i="1"/>
  <c r="N611" i="1"/>
  <c r="M611" i="1"/>
  <c r="M613" i="1"/>
  <c r="M622" i="1"/>
  <c r="N622" i="1" s="1"/>
  <c r="M624" i="1"/>
  <c r="N624" i="1" s="1"/>
  <c r="M626" i="1"/>
  <c r="N626" i="1" s="1"/>
  <c r="M628" i="1"/>
  <c r="N634" i="1"/>
  <c r="M634" i="1"/>
  <c r="N636" i="1"/>
  <c r="M636" i="1"/>
  <c r="N640" i="1"/>
  <c r="M640" i="1"/>
  <c r="N648" i="1"/>
  <c r="M648" i="1"/>
  <c r="N666" i="1"/>
  <c r="M666" i="1"/>
  <c r="N668" i="1"/>
  <c r="M668" i="1"/>
  <c r="N670" i="1"/>
  <c r="M670" i="1"/>
  <c r="N672" i="1"/>
  <c r="M672" i="1"/>
  <c r="M686" i="1"/>
  <c r="M688" i="1"/>
  <c r="M690" i="1"/>
  <c r="N690" i="1" s="1"/>
  <c r="M692" i="1"/>
  <c r="N692" i="1" s="1"/>
  <c r="M694" i="1"/>
  <c r="N694" i="1" s="1"/>
  <c r="N696" i="1"/>
  <c r="M696" i="1"/>
  <c r="M698" i="1"/>
  <c r="M701" i="1"/>
  <c r="O703" i="1"/>
  <c r="M703" i="1"/>
  <c r="M706" i="1"/>
  <c r="M708" i="1"/>
  <c r="M710" i="1"/>
  <c r="M712" i="1"/>
  <c r="O712" i="1" s="1"/>
  <c r="M714" i="1"/>
  <c r="M716" i="1"/>
  <c r="M719" i="1"/>
  <c r="O721" i="1"/>
  <c r="M721" i="1"/>
  <c r="M723" i="1"/>
  <c r="M726" i="1"/>
  <c r="M728" i="1"/>
  <c r="M730" i="1"/>
  <c r="O730" i="1" s="1"/>
  <c r="M732" i="1"/>
  <c r="M734" i="1"/>
  <c r="M736" i="1"/>
  <c r="N736" i="1" s="1"/>
  <c r="M738" i="1"/>
  <c r="N742" i="1"/>
  <c r="M750" i="1"/>
  <c r="N750" i="1" s="1"/>
  <c r="M754" i="1"/>
  <c r="N754" i="1" s="1"/>
  <c r="M759" i="1"/>
  <c r="N759" i="1" s="1"/>
  <c r="M763" i="1"/>
  <c r="N763" i="1" s="1"/>
  <c r="M768" i="1"/>
  <c r="N768" i="1" s="1"/>
  <c r="M769" i="1"/>
  <c r="O769" i="1" s="1"/>
  <c r="M774" i="1"/>
  <c r="N774" i="1" s="1"/>
  <c r="M778" i="1"/>
  <c r="N778" i="1" s="1"/>
  <c r="M779" i="1"/>
  <c r="O779" i="1" s="1"/>
  <c r="M784" i="1"/>
  <c r="N784" i="1" s="1"/>
  <c r="M789" i="1"/>
  <c r="N789" i="1" s="1"/>
  <c r="M791" i="1"/>
  <c r="N791" i="1" s="1"/>
  <c r="M793" i="1"/>
  <c r="N793" i="1" s="1"/>
  <c r="M800" i="1"/>
  <c r="N800" i="1" s="1"/>
  <c r="M805" i="1"/>
  <c r="N805" i="1" s="1"/>
  <c r="M810" i="1"/>
  <c r="N810" i="1" s="1"/>
  <c r="M813" i="1"/>
  <c r="N813" i="1" s="1"/>
  <c r="M818" i="1"/>
  <c r="N818" i="1" s="1"/>
  <c r="M820" i="1"/>
  <c r="N820" i="1" s="1"/>
  <c r="M824" i="1"/>
  <c r="N824" i="1" s="1"/>
  <c r="M832" i="1"/>
  <c r="N832" i="1" s="1"/>
  <c r="M836" i="1"/>
  <c r="N836" i="1" s="1"/>
  <c r="M838" i="1"/>
  <c r="N838" i="1" s="1"/>
  <c r="M845" i="1"/>
  <c r="N845" i="1" s="1"/>
  <c r="M857" i="1"/>
  <c r="N874" i="1"/>
  <c r="M874" i="1"/>
  <c r="M888" i="1"/>
  <c r="M890" i="1"/>
  <c r="M892" i="1"/>
  <c r="M896" i="1"/>
  <c r="N896" i="1" s="1"/>
  <c r="M900" i="1"/>
  <c r="N900" i="1" s="1"/>
  <c r="M909" i="1"/>
  <c r="N909" i="1" s="1"/>
  <c r="M913" i="1"/>
  <c r="N913" i="1" s="1"/>
  <c r="M915" i="1"/>
  <c r="N915" i="1" s="1"/>
  <c r="M920" i="1"/>
  <c r="N920" i="1" s="1"/>
  <c r="M922" i="1"/>
  <c r="N922" i="1" s="1"/>
  <c r="M924" i="1"/>
  <c r="N924" i="1" s="1"/>
  <c r="M926" i="1"/>
  <c r="M928" i="1"/>
  <c r="N943" i="1"/>
  <c r="N947" i="1"/>
  <c r="M947" i="1"/>
  <c r="M949" i="1"/>
  <c r="M963" i="1"/>
  <c r="N963" i="1" s="1"/>
  <c r="M968" i="1"/>
  <c r="N968" i="1" s="1"/>
  <c r="M977" i="1"/>
  <c r="N979" i="1"/>
  <c r="M979" i="1"/>
  <c r="N981" i="1"/>
  <c r="M981" i="1"/>
  <c r="M983" i="1"/>
  <c r="M985" i="1"/>
  <c r="N985" i="1" s="1"/>
  <c r="M988" i="1"/>
  <c r="N988" i="1" s="1"/>
  <c r="M989" i="1"/>
  <c r="N989" i="1" s="1"/>
  <c r="N1001" i="1"/>
  <c r="M1007" i="1"/>
  <c r="N1007" i="1" s="1"/>
  <c r="M1009" i="1"/>
  <c r="N1009" i="1" s="1"/>
  <c r="M1011" i="1"/>
  <c r="N1011" i="1" s="1"/>
  <c r="N1013" i="1"/>
  <c r="M1013" i="1"/>
  <c r="M1016" i="1"/>
  <c r="N1016" i="1" s="1"/>
  <c r="M1018" i="1"/>
  <c r="M1020" i="1"/>
  <c r="M1029" i="1"/>
  <c r="N1033" i="1"/>
  <c r="M1037" i="1"/>
  <c r="N1037" i="1" s="1"/>
  <c r="M1040" i="1"/>
  <c r="N1042" i="1"/>
  <c r="M1042" i="1"/>
  <c r="M1044" i="1"/>
  <c r="M1046" i="1"/>
  <c r="M1049" i="1"/>
  <c r="N1049" i="1" s="1"/>
  <c r="M1051" i="1"/>
  <c r="N1051" i="1" s="1"/>
  <c r="M1060" i="1"/>
  <c r="N1060" i="1" s="1"/>
  <c r="M1075" i="1"/>
  <c r="N1075" i="1" s="1"/>
  <c r="M1080" i="1"/>
  <c r="N1080" i="1" s="1"/>
  <c r="M1083" i="1"/>
  <c r="N1083" i="1" s="1"/>
  <c r="M1085" i="1"/>
  <c r="N1085" i="1" s="1"/>
  <c r="N1086" i="1"/>
  <c r="N1094" i="1"/>
  <c r="M1094" i="1"/>
  <c r="M1097" i="1"/>
  <c r="M1100" i="1"/>
  <c r="N1100" i="1" s="1"/>
  <c r="M1104" i="1"/>
  <c r="N1104" i="1" s="1"/>
  <c r="M1106" i="1"/>
  <c r="N1106" i="1" s="1"/>
  <c r="M1109" i="1"/>
  <c r="N1109" i="1" s="1"/>
  <c r="M1111" i="1"/>
  <c r="N1111" i="1" s="1"/>
  <c r="M1137" i="1"/>
  <c r="M1139" i="1"/>
  <c r="N1139" i="1" s="1"/>
  <c r="M1159" i="1"/>
  <c r="M1164" i="1"/>
  <c r="N1168" i="1"/>
  <c r="M1171" i="1"/>
  <c r="M1173" i="1"/>
  <c r="N1173" i="1" s="1"/>
  <c r="M1175" i="1"/>
  <c r="M1177" i="1"/>
  <c r="M1179" i="1"/>
  <c r="N1179" i="1" s="1"/>
  <c r="M1181" i="1"/>
  <c r="N1181" i="1" s="1"/>
  <c r="N1182" i="1"/>
  <c r="M1185" i="1"/>
  <c r="M1187" i="1"/>
  <c r="N1187" i="1" s="1"/>
  <c r="N1188" i="1"/>
  <c r="N1190" i="1"/>
  <c r="M1190" i="1"/>
  <c r="N1191" i="1"/>
  <c r="N1195" i="1"/>
  <c r="N1199" i="1"/>
  <c r="N1201" i="1"/>
  <c r="N1209" i="1"/>
  <c r="M1209" i="1"/>
  <c r="N1211" i="1"/>
  <c r="M1211" i="1"/>
  <c r="M1213" i="1"/>
  <c r="M1215" i="1"/>
  <c r="N1215" i="1" s="1"/>
  <c r="N1220" i="1"/>
  <c r="N1223" i="1"/>
  <c r="M1223" i="1"/>
  <c r="N1225" i="1"/>
  <c r="M1225" i="1"/>
  <c r="N1226" i="1"/>
  <c r="N1230" i="1"/>
  <c r="N1232" i="1"/>
  <c r="M1239" i="1"/>
  <c r="N1239" i="1" s="1"/>
  <c r="M1241" i="1"/>
  <c r="N1241" i="1" s="1"/>
  <c r="M1251" i="1"/>
  <c r="N1251" i="1" s="1"/>
  <c r="M1264" i="1"/>
  <c r="N1264" i="1" s="1"/>
  <c r="N1267" i="1"/>
  <c r="M1270" i="1"/>
  <c r="M1276" i="1"/>
  <c r="N1276" i="1" s="1"/>
  <c r="N1279" i="1"/>
  <c r="M1282" i="1"/>
  <c r="M1284" i="1"/>
  <c r="M1286" i="1"/>
  <c r="N1288" i="1"/>
  <c r="O1297" i="1"/>
  <c r="M1297" i="1"/>
  <c r="N1297" i="1" s="1"/>
  <c r="N1303" i="1"/>
  <c r="M1303" i="1"/>
  <c r="N1307" i="1"/>
  <c r="M1307" i="1"/>
  <c r="N1309" i="1"/>
  <c r="M1309" i="1"/>
  <c r="N1312" i="1"/>
  <c r="M1312" i="1"/>
  <c r="N1315" i="1"/>
  <c r="M1315" i="1"/>
  <c r="N1319" i="1"/>
  <c r="M1319" i="1"/>
  <c r="N1323" i="1"/>
  <c r="M1323" i="1"/>
  <c r="N1325" i="1"/>
  <c r="M1325" i="1"/>
  <c r="N1333" i="1"/>
  <c r="M1333" i="1"/>
  <c r="N1338" i="1"/>
  <c r="M1338" i="1"/>
  <c r="N1341" i="1"/>
  <c r="M1341" i="1"/>
  <c r="N1344" i="1"/>
  <c r="M1344" i="1"/>
  <c r="N1348" i="1"/>
  <c r="M1348" i="1"/>
  <c r="N1350" i="1"/>
  <c r="M1350" i="1"/>
  <c r="N1356" i="1"/>
  <c r="M1356" i="1"/>
  <c r="N1360" i="1"/>
  <c r="M1360" i="1"/>
  <c r="N1364" i="1"/>
  <c r="M1364" i="1"/>
  <c r="N1388" i="1"/>
  <c r="M1388" i="1"/>
  <c r="N1393" i="1"/>
  <c r="M1396" i="1"/>
  <c r="M1401" i="1"/>
  <c r="M1403" i="1"/>
  <c r="O1403" i="1" s="1"/>
  <c r="M1413" i="1"/>
  <c r="N1413" i="1" s="1"/>
  <c r="M1417" i="1"/>
  <c r="N1417" i="1" s="1"/>
  <c r="M1440" i="1"/>
  <c r="M1442" i="1"/>
  <c r="N1446" i="1"/>
  <c r="M1452" i="1"/>
  <c r="N1452" i="1" s="1"/>
  <c r="M1454" i="1"/>
  <c r="N1454" i="1" s="1"/>
  <c r="M1456" i="1"/>
  <c r="N1456" i="1" s="1"/>
  <c r="N1458" i="1"/>
  <c r="M1458" i="1"/>
  <c r="M1460" i="1"/>
  <c r="M1462" i="1"/>
  <c r="N1462" i="1" s="1"/>
  <c r="N1464" i="1"/>
  <c r="M1464" i="1"/>
  <c r="N1466" i="1"/>
  <c r="M1466" i="1"/>
  <c r="N1472" i="1"/>
  <c r="M1472" i="1"/>
  <c r="O1474" i="1"/>
  <c r="M1474" i="1"/>
  <c r="N1474" i="1" s="1"/>
  <c r="O1484" i="1"/>
  <c r="M1484" i="1"/>
  <c r="N1484" i="1" s="1"/>
  <c r="N1490" i="1"/>
  <c r="M1490" i="1"/>
  <c r="N1494" i="1"/>
  <c r="M1494" i="1"/>
  <c r="N1496" i="1"/>
  <c r="M1496" i="1"/>
  <c r="N1498" i="1"/>
  <c r="M1498" i="1"/>
  <c r="N1502" i="1"/>
  <c r="M1502" i="1"/>
  <c r="M1504" i="1"/>
  <c r="M1510" i="1"/>
  <c r="N1510" i="1" s="1"/>
  <c r="M1517" i="1"/>
  <c r="M1526" i="1"/>
  <c r="M1528" i="1"/>
  <c r="M1530" i="1"/>
  <c r="M1532" i="1"/>
  <c r="M1534" i="1"/>
  <c r="M1536" i="1"/>
  <c r="M1540" i="1"/>
  <c r="M1561" i="1"/>
  <c r="N1561" i="1" s="1"/>
  <c r="M1573" i="1"/>
  <c r="N1573" i="1" s="1"/>
  <c r="M1575" i="1"/>
  <c r="N1575" i="1" s="1"/>
  <c r="M1577" i="1"/>
  <c r="N1579" i="1"/>
  <c r="M1579" i="1"/>
  <c r="N1582" i="1"/>
  <c r="M1582" i="1"/>
  <c r="M1588" i="1"/>
  <c r="M1590" i="1"/>
  <c r="N1592" i="1"/>
  <c r="M1592" i="1"/>
  <c r="M1595" i="1"/>
  <c r="M1598" i="1"/>
  <c r="N1598" i="1" s="1"/>
  <c r="M1600" i="1"/>
  <c r="N1600" i="1" s="1"/>
  <c r="M1606" i="1"/>
  <c r="N1606" i="1" s="1"/>
  <c r="N1608" i="1"/>
  <c r="M1608" i="1"/>
  <c r="M1610" i="1"/>
  <c r="N1610" i="1" s="1"/>
  <c r="M1612" i="1"/>
  <c r="N1612" i="1" s="1"/>
  <c r="N1616" i="1"/>
  <c r="N1618" i="1"/>
  <c r="M1621" i="1"/>
  <c r="N1621" i="1" s="1"/>
  <c r="M1622" i="1"/>
  <c r="N1622" i="1" s="1"/>
  <c r="M1624" i="1"/>
  <c r="M1626" i="1"/>
  <c r="M1629" i="1"/>
  <c r="N1629" i="1" s="1"/>
  <c r="M1631" i="1"/>
  <c r="M1633" i="1"/>
  <c r="M1674" i="1"/>
  <c r="N1676" i="1"/>
  <c r="M1676" i="1"/>
  <c r="M1678" i="1"/>
  <c r="M1680" i="1"/>
  <c r="N1680" i="1" s="1"/>
  <c r="M1682" i="1"/>
  <c r="N1682" i="1" s="1"/>
  <c r="M1684" i="1"/>
  <c r="N1686" i="1"/>
  <c r="M1686" i="1"/>
  <c r="M1688" i="1"/>
  <c r="M1690" i="1"/>
  <c r="N1699" i="1"/>
  <c r="M1699" i="1"/>
  <c r="N1701" i="1"/>
  <c r="M1701" i="1"/>
  <c r="N1704" i="1"/>
  <c r="M1704" i="1"/>
  <c r="N1709" i="1"/>
  <c r="M1709" i="1"/>
  <c r="N1711" i="1"/>
  <c r="M1711" i="1"/>
  <c r="N1714" i="1"/>
  <c r="M1714" i="1"/>
  <c r="N1717" i="1"/>
  <c r="M1717" i="1"/>
  <c r="N1720" i="1"/>
  <c r="M1720" i="1"/>
  <c r="N1721" i="1"/>
  <c r="M1734" i="1"/>
  <c r="N1734" i="1" s="1"/>
  <c r="M1753" i="1"/>
  <c r="N1753" i="1" s="1"/>
  <c r="M1784" i="1"/>
  <c r="N1784" i="1" s="1"/>
  <c r="M1787" i="1"/>
  <c r="N1787" i="1" s="1"/>
  <c r="M1790" i="1"/>
  <c r="N1790" i="1" s="1"/>
  <c r="M2046" i="1"/>
  <c r="N2046" i="1" s="1"/>
  <c r="M2066" i="1"/>
  <c r="N2072" i="1"/>
  <c r="M2072" i="1"/>
  <c r="O2072" i="1" s="1"/>
  <c r="M2074" i="1"/>
  <c r="M2076" i="1"/>
  <c r="O2076" i="1" s="1"/>
  <c r="M2078" i="1"/>
  <c r="O2078" i="1" s="1"/>
  <c r="M2080" i="1"/>
  <c r="O2080" i="1" s="1"/>
  <c r="M2125" i="1"/>
  <c r="N2125" i="1" s="1"/>
  <c r="M2126" i="1"/>
  <c r="O2126" i="1" s="1"/>
  <c r="M2131" i="1"/>
  <c r="O2131" i="1" s="1"/>
  <c r="M2135" i="1"/>
  <c r="O2135" i="1" s="1"/>
  <c r="M2141" i="1"/>
  <c r="O2141" i="1" s="1"/>
  <c r="M2154" i="1"/>
  <c r="O2154" i="1" s="1"/>
  <c r="M2155" i="1"/>
  <c r="O2157" i="1"/>
  <c r="M2157" i="1"/>
  <c r="N2157" i="1" s="1"/>
  <c r="M2158" i="1"/>
  <c r="M2160" i="1"/>
  <c r="M2164" i="1"/>
  <c r="M2173" i="1"/>
  <c r="O2175" i="1"/>
  <c r="M2175" i="1"/>
  <c r="N2175" i="1" s="1"/>
  <c r="O2179" i="1"/>
  <c r="M2179" i="1"/>
  <c r="N2179" i="1" s="1"/>
  <c r="N2186" i="1"/>
  <c r="M2186" i="1"/>
  <c r="N2249" i="1"/>
  <c r="M2249" i="1"/>
  <c r="N2253" i="1"/>
  <c r="M2253" i="1"/>
  <c r="N2268" i="1"/>
  <c r="M2268" i="1"/>
  <c r="N2272" i="1"/>
  <c r="M2272" i="1"/>
  <c r="M2276" i="1"/>
  <c r="N2276" i="1" s="1"/>
  <c r="M2278" i="1"/>
  <c r="N2278" i="1" s="1"/>
  <c r="M2280" i="1"/>
  <c r="N2280" i="1" s="1"/>
  <c r="N2282" i="1"/>
  <c r="M2282" i="1"/>
  <c r="M2284" i="1"/>
  <c r="M2288" i="1"/>
  <c r="N2288" i="1" s="1"/>
  <c r="M2300" i="1"/>
  <c r="N2300" i="1" s="1"/>
  <c r="M2306" i="1"/>
  <c r="N2306" i="1" s="1"/>
  <c r="M2308" i="1"/>
  <c r="N2314" i="1"/>
  <c r="M2314" i="1"/>
  <c r="N2326" i="1"/>
  <c r="M2326" i="1"/>
  <c r="N2328" i="1"/>
  <c r="M2328" i="1"/>
  <c r="N2330" i="1"/>
  <c r="M2330" i="1"/>
  <c r="N2332" i="1"/>
  <c r="M2332" i="1"/>
  <c r="N2342" i="1"/>
  <c r="M2342" i="1"/>
  <c r="N2344" i="1"/>
  <c r="M2344" i="1"/>
  <c r="M13" i="1"/>
  <c r="N13" i="1" s="1"/>
  <c r="N85" i="1"/>
  <c r="O85" i="1"/>
  <c r="N139" i="1"/>
  <c r="O139" i="1"/>
  <c r="N167" i="1"/>
  <c r="O167" i="1"/>
  <c r="N151" i="1"/>
  <c r="O151" i="1"/>
  <c r="N161" i="1"/>
  <c r="O161" i="1"/>
  <c r="N81" i="1"/>
  <c r="O81" i="1"/>
  <c r="O83" i="1"/>
  <c r="N131" i="1"/>
  <c r="O131" i="1"/>
  <c r="N615" i="1"/>
  <c r="O615" i="1"/>
  <c r="O652" i="1"/>
  <c r="N652" i="1"/>
  <c r="N679" i="1"/>
  <c r="O679" i="1"/>
  <c r="N1965" i="1"/>
  <c r="O1965" i="1"/>
  <c r="N1997" i="1"/>
  <c r="O1997" i="1"/>
  <c r="N2093" i="1"/>
  <c r="O2093" i="1"/>
  <c r="N126" i="1"/>
  <c r="O419" i="1"/>
  <c r="N419" i="1"/>
  <c r="N642" i="1"/>
  <c r="O642" i="1"/>
  <c r="O648" i="1"/>
  <c r="N706" i="1"/>
  <c r="O706" i="1"/>
  <c r="N723" i="1"/>
  <c r="O723" i="1"/>
  <c r="N732" i="1"/>
  <c r="O732" i="1"/>
  <c r="N866" i="1"/>
  <c r="O866" i="1"/>
  <c r="N256" i="1"/>
  <c r="O256" i="1"/>
  <c r="O338" i="1"/>
  <c r="N338" i="1"/>
  <c r="N518" i="1"/>
  <c r="O518" i="1"/>
  <c r="N882" i="1"/>
  <c r="O882" i="1"/>
  <c r="O92" i="1"/>
  <c r="O169" i="1"/>
  <c r="N175" i="1"/>
  <c r="O175" i="1"/>
  <c r="N187" i="1"/>
  <c r="O187" i="1"/>
  <c r="O218" i="1"/>
  <c r="N218" i="1"/>
  <c r="O415" i="1"/>
  <c r="N415" i="1"/>
  <c r="O613" i="1"/>
  <c r="N613" i="1"/>
  <c r="O622" i="1"/>
  <c r="N685" i="1"/>
  <c r="O685" i="1"/>
  <c r="N997" i="1"/>
  <c r="O997" i="1"/>
  <c r="O145" i="1"/>
  <c r="N159" i="1"/>
  <c r="N242" i="1"/>
  <c r="O242" i="1"/>
  <c r="N261" i="1"/>
  <c r="O261" i="1"/>
  <c r="N336" i="1"/>
  <c r="O336" i="1"/>
  <c r="O372" i="1"/>
  <c r="O384" i="1"/>
  <c r="N429" i="1"/>
  <c r="O429" i="1"/>
  <c r="N599" i="1"/>
  <c r="O599" i="1"/>
  <c r="N620" i="1"/>
  <c r="O620" i="1"/>
  <c r="O640" i="1"/>
  <c r="N646" i="1"/>
  <c r="O646" i="1"/>
  <c r="N683" i="1"/>
  <c r="O683" i="1"/>
  <c r="O816" i="1"/>
  <c r="N816" i="1"/>
  <c r="N421" i="1"/>
  <c r="O421" i="1"/>
  <c r="O445" i="1"/>
  <c r="N445" i="1"/>
  <c r="N526" i="1"/>
  <c r="O526" i="1"/>
  <c r="O605" i="1"/>
  <c r="N605" i="1"/>
  <c r="N876" i="1"/>
  <c r="O876" i="1"/>
  <c r="N888" i="1"/>
  <c r="O888" i="1"/>
  <c r="N1955" i="1"/>
  <c r="O1955" i="1"/>
  <c r="N1975" i="1"/>
  <c r="O1975" i="1"/>
  <c r="N1987" i="1"/>
  <c r="O1987" i="1"/>
  <c r="N2007" i="1"/>
  <c r="O2007" i="1"/>
  <c r="N2292" i="1"/>
  <c r="O2292" i="1"/>
  <c r="N120" i="1"/>
  <c r="N278" i="1"/>
  <c r="O278" i="1"/>
  <c r="N390" i="1"/>
  <c r="O390" i="1"/>
  <c r="O405" i="1"/>
  <c r="N714" i="1"/>
  <c r="O714" i="1"/>
  <c r="N786" i="1"/>
  <c r="O786" i="1"/>
  <c r="O1296" i="1"/>
  <c r="N1296" i="1"/>
  <c r="N1381" i="1"/>
  <c r="O1381" i="1"/>
  <c r="O116" i="1"/>
  <c r="N143" i="1"/>
  <c r="O173" i="1"/>
  <c r="N173" i="1"/>
  <c r="N212" i="1"/>
  <c r="O212" i="1"/>
  <c r="N224" i="1"/>
  <c r="O224" i="1"/>
  <c r="N276" i="1"/>
  <c r="N305" i="1"/>
  <c r="O305" i="1"/>
  <c r="N309" i="1"/>
  <c r="O329" i="1"/>
  <c r="N329" i="1"/>
  <c r="N348" i="1"/>
  <c r="O348" i="1"/>
  <c r="O410" i="1"/>
  <c r="O413" i="1"/>
  <c r="N413" i="1"/>
  <c r="O417" i="1"/>
  <c r="N417" i="1"/>
  <c r="N520" i="1"/>
  <c r="O520" i="1"/>
  <c r="N575" i="1"/>
  <c r="O597" i="1"/>
  <c r="N597" i="1"/>
  <c r="N607" i="1"/>
  <c r="O607" i="1"/>
  <c r="N617" i="1"/>
  <c r="O617" i="1"/>
  <c r="N644" i="1"/>
  <c r="O644" i="1"/>
  <c r="N893" i="1"/>
  <c r="O893" i="1"/>
  <c r="N249" i="1"/>
  <c r="N274" i="1"/>
  <c r="N315" i="1"/>
  <c r="N355" i="1"/>
  <c r="N557" i="1"/>
  <c r="N573" i="1"/>
  <c r="N662" i="1"/>
  <c r="N698" i="1"/>
  <c r="O812" i="1"/>
  <c r="N812" i="1"/>
  <c r="N926" i="1"/>
  <c r="O926" i="1"/>
  <c r="N1377" i="1"/>
  <c r="O1377" i="1"/>
  <c r="O1528" i="1"/>
  <c r="N1528" i="1"/>
  <c r="N1538" i="1"/>
  <c r="O1538" i="1"/>
  <c r="N1739" i="1"/>
  <c r="O1739" i="1"/>
  <c r="N1963" i="1"/>
  <c r="O1963" i="1"/>
  <c r="N1973" i="1"/>
  <c r="O1973" i="1"/>
  <c r="N1983" i="1"/>
  <c r="O1983" i="1"/>
  <c r="N1995" i="1"/>
  <c r="O1995" i="1"/>
  <c r="N2005" i="1"/>
  <c r="O2005" i="1"/>
  <c r="N2016" i="1"/>
  <c r="O2016" i="1"/>
  <c r="N2031" i="1"/>
  <c r="O2031" i="1"/>
  <c r="N2042" i="1"/>
  <c r="O2042" i="1"/>
  <c r="O2079" i="1"/>
  <c r="N2079" i="1"/>
  <c r="N2122" i="1"/>
  <c r="O2122" i="1"/>
  <c r="O2176" i="1"/>
  <c r="N2176" i="1"/>
  <c r="N2181" i="1"/>
  <c r="O2181" i="1"/>
  <c r="O202" i="1"/>
  <c r="O232" i="1"/>
  <c r="N246" i="1"/>
  <c r="N253" i="1"/>
  <c r="N268" i="1"/>
  <c r="N270" i="1"/>
  <c r="N284" i="1"/>
  <c r="O290" i="1"/>
  <c r="N324" i="1"/>
  <c r="N353" i="1"/>
  <c r="N359" i="1"/>
  <c r="N369" i="1"/>
  <c r="N379" i="1"/>
  <c r="N381" i="1"/>
  <c r="N393" i="1"/>
  <c r="N439" i="1"/>
  <c r="N455" i="1"/>
  <c r="N461" i="1"/>
  <c r="N467" i="1"/>
  <c r="N513" i="1"/>
  <c r="N515" i="1"/>
  <c r="N660" i="1"/>
  <c r="N703" i="1"/>
  <c r="N712" i="1"/>
  <c r="N721" i="1"/>
  <c r="N730" i="1"/>
  <c r="N738" i="1"/>
  <c r="N757" i="1"/>
  <c r="N769" i="1"/>
  <c r="N779" i="1"/>
  <c r="O803" i="1"/>
  <c r="N803" i="1"/>
  <c r="O808" i="1"/>
  <c r="N808" i="1"/>
  <c r="O822" i="1"/>
  <c r="N822" i="1"/>
  <c r="O841" i="1"/>
  <c r="N844" i="1"/>
  <c r="O844" i="1"/>
  <c r="O900" i="1"/>
  <c r="O995" i="1"/>
  <c r="N995" i="1"/>
  <c r="N1162" i="1"/>
  <c r="O1162" i="1"/>
  <c r="N1375" i="1"/>
  <c r="O1375" i="1"/>
  <c r="N1385" i="1"/>
  <c r="O1385" i="1"/>
  <c r="O1487" i="1"/>
  <c r="N1487" i="1"/>
  <c r="N1520" i="1"/>
  <c r="O1520" i="1"/>
  <c r="N1747" i="1"/>
  <c r="O1747" i="1"/>
  <c r="N1959" i="1"/>
  <c r="O1959" i="1"/>
  <c r="N1971" i="1"/>
  <c r="O1971" i="1"/>
  <c r="N1981" i="1"/>
  <c r="O1981" i="1"/>
  <c r="N1991" i="1"/>
  <c r="O1991" i="1"/>
  <c r="N2003" i="1"/>
  <c r="O2003" i="1"/>
  <c r="N2014" i="1"/>
  <c r="O2014" i="1"/>
  <c r="N2149" i="1"/>
  <c r="O2149" i="1"/>
  <c r="N2212" i="1"/>
  <c r="O2212" i="1"/>
  <c r="N2216" i="1"/>
  <c r="O2216" i="1"/>
  <c r="N208" i="1"/>
  <c r="O214" i="1"/>
  <c r="N244" i="1"/>
  <c r="O301" i="1"/>
  <c r="O387" i="1"/>
  <c r="N397" i="1"/>
  <c r="N414" i="1"/>
  <c r="N416" i="1"/>
  <c r="N418" i="1"/>
  <c r="N452" i="1"/>
  <c r="N458" i="1"/>
  <c r="N464" i="1"/>
  <c r="O593" i="1"/>
  <c r="O601" i="1"/>
  <c r="O609" i="1"/>
  <c r="N628" i="1"/>
  <c r="N651" i="1"/>
  <c r="O804" i="1"/>
  <c r="N804" i="1"/>
  <c r="O819" i="1"/>
  <c r="N819" i="1"/>
  <c r="O848" i="1"/>
  <c r="N872" i="1"/>
  <c r="O872" i="1"/>
  <c r="O896" i="1"/>
  <c r="N898" i="1"/>
  <c r="O898" i="1"/>
  <c r="N1373" i="1"/>
  <c r="O1373" i="1"/>
  <c r="N1383" i="1"/>
  <c r="O1383" i="1"/>
  <c r="O1518" i="1"/>
  <c r="N1518" i="1"/>
  <c r="N1957" i="1"/>
  <c r="O1957" i="1"/>
  <c r="N1967" i="1"/>
  <c r="O1967" i="1"/>
  <c r="N1979" i="1"/>
  <c r="O1979" i="1"/>
  <c r="N1989" i="1"/>
  <c r="O1989" i="1"/>
  <c r="N1999" i="1"/>
  <c r="O1999" i="1"/>
  <c r="N2012" i="1"/>
  <c r="O2012" i="1"/>
  <c r="N2316" i="1"/>
  <c r="O2316" i="1"/>
  <c r="N939" i="1"/>
  <c r="N949" i="1"/>
  <c r="N1460" i="1"/>
  <c r="O1485" i="1"/>
  <c r="N1485" i="1"/>
  <c r="O1506" i="1"/>
  <c r="N1506" i="1"/>
  <c r="O1536" i="1"/>
  <c r="N1536" i="1"/>
  <c r="N1741" i="1"/>
  <c r="O1741" i="1"/>
  <c r="N1749" i="1"/>
  <c r="O1749" i="1"/>
  <c r="N2028" i="1"/>
  <c r="O2028" i="1"/>
  <c r="N2091" i="1"/>
  <c r="O2091" i="1"/>
  <c r="N2147" i="1"/>
  <c r="O2147" i="1"/>
  <c r="N2210" i="1"/>
  <c r="O2210" i="1"/>
  <c r="N2223" i="1"/>
  <c r="O2223" i="1"/>
  <c r="N2232" i="1"/>
  <c r="O2232" i="1"/>
  <c r="N2248" i="1"/>
  <c r="O2248" i="1"/>
  <c r="N2265" i="1"/>
  <c r="O2265" i="1"/>
  <c r="O1483" i="1"/>
  <c r="N1483" i="1"/>
  <c r="N1516" i="1"/>
  <c r="O1737" i="1"/>
  <c r="O1745" i="1"/>
  <c r="N1759" i="1"/>
  <c r="O1759" i="1"/>
  <c r="O1922" i="1"/>
  <c r="N2021" i="1"/>
  <c r="O2021" i="1"/>
  <c r="N2050" i="1"/>
  <c r="O2050" i="1"/>
  <c r="O2077" i="1"/>
  <c r="N2077" i="1"/>
  <c r="N2100" i="1"/>
  <c r="O2100" i="1"/>
  <c r="N2120" i="1"/>
  <c r="O2120" i="1"/>
  <c r="N2131" i="1"/>
  <c r="N2134" i="1"/>
  <c r="N2145" i="1"/>
  <c r="O2145" i="1"/>
  <c r="N2190" i="1"/>
  <c r="O2190" i="1"/>
  <c r="N2208" i="1"/>
  <c r="O2208" i="1"/>
  <c r="N2263" i="1"/>
  <c r="O2263" i="1"/>
  <c r="N827" i="1"/>
  <c r="N1018" i="1"/>
  <c r="N1218" i="1"/>
  <c r="O1298" i="1"/>
  <c r="N1298" i="1"/>
  <c r="N1403" i="1"/>
  <c r="N1444" i="1"/>
  <c r="O1481" i="1"/>
  <c r="N1481" i="1"/>
  <c r="N1530" i="1"/>
  <c r="O1530" i="1"/>
  <c r="N1624" i="1"/>
  <c r="N1659" i="1"/>
  <c r="N1752" i="1"/>
  <c r="N1756" i="1"/>
  <c r="O1756" i="1"/>
  <c r="O2038" i="1"/>
  <c r="N2038" i="1"/>
  <c r="N2044" i="1"/>
  <c r="O2044" i="1"/>
  <c r="O2046" i="1"/>
  <c r="O2048" i="1"/>
  <c r="O2098" i="1"/>
  <c r="N2118" i="1"/>
  <c r="O2118" i="1"/>
  <c r="O2129" i="1"/>
  <c r="N2129" i="1"/>
  <c r="N2170" i="1"/>
  <c r="O2170" i="1"/>
  <c r="O2178" i="1"/>
  <c r="N2178" i="1"/>
  <c r="N2183" i="1"/>
  <c r="O2183" i="1"/>
  <c r="O2186" i="1"/>
  <c r="O2188" i="1"/>
  <c r="N2204" i="1"/>
  <c r="O2204" i="1"/>
  <c r="N2218" i="1"/>
  <c r="O2218" i="1"/>
  <c r="N2284" i="1"/>
  <c r="N983" i="1"/>
  <c r="N1003" i="1"/>
  <c r="N1020" i="1"/>
  <c r="N1029" i="1"/>
  <c r="N1040" i="1"/>
  <c r="N1046" i="1"/>
  <c r="N1097" i="1"/>
  <c r="N1123" i="1"/>
  <c r="N1129" i="1"/>
  <c r="N1142" i="1"/>
  <c r="N1148" i="1"/>
  <c r="N1164" i="1"/>
  <c r="N1171" i="1"/>
  <c r="N1177" i="1"/>
  <c r="N1185" i="1"/>
  <c r="N1203" i="1"/>
  <c r="N1234" i="1"/>
  <c r="N1270" i="1"/>
  <c r="N1273" i="1"/>
  <c r="N1448" i="1"/>
  <c r="N1467" i="1"/>
  <c r="N1577" i="1"/>
  <c r="N1590" i="1"/>
  <c r="N1602" i="1"/>
  <c r="N1626" i="1"/>
  <c r="N1633" i="1"/>
  <c r="N1644" i="1"/>
  <c r="N1651" i="1"/>
  <c r="N1661" i="1"/>
  <c r="N1674" i="1"/>
  <c r="N1684" i="1"/>
  <c r="N1690" i="1"/>
  <c r="N2089" i="1"/>
  <c r="O2089" i="1"/>
  <c r="N2116" i="1"/>
  <c r="O2116" i="1"/>
  <c r="N2201" i="1"/>
  <c r="O2201" i="1"/>
  <c r="N977" i="1"/>
  <c r="N1044" i="1"/>
  <c r="N1117" i="1"/>
  <c r="N1127" i="1"/>
  <c r="N1137" i="1"/>
  <c r="N1146" i="1"/>
  <c r="N1159" i="1"/>
  <c r="N1175" i="1"/>
  <c r="N1213" i="1"/>
  <c r="N1299" i="1"/>
  <c r="N1396" i="1"/>
  <c r="N1504" i="1"/>
  <c r="N1588" i="1"/>
  <c r="N1595" i="1"/>
  <c r="N1631" i="1"/>
  <c r="N1638" i="1"/>
  <c r="N1649" i="1"/>
  <c r="N1655" i="1"/>
  <c r="N1678" i="1"/>
  <c r="N1688" i="1"/>
  <c r="N1694" i="1"/>
  <c r="N2018" i="1"/>
  <c r="O2018" i="1"/>
  <c r="O2040" i="1"/>
  <c r="N2040" i="1"/>
  <c r="N2052" i="1"/>
  <c r="O2052" i="1"/>
  <c r="N2070" i="1"/>
  <c r="O2070" i="1"/>
  <c r="N2087" i="1"/>
  <c r="O2087" i="1"/>
  <c r="N2102" i="1"/>
  <c r="O2102" i="1"/>
  <c r="N2114" i="1"/>
  <c r="O2114" i="1"/>
  <c r="N2139" i="1"/>
  <c r="O2139" i="1"/>
  <c r="N2172" i="1"/>
  <c r="O2172" i="1"/>
  <c r="O2180" i="1"/>
  <c r="N2180" i="1"/>
  <c r="N2193" i="1"/>
  <c r="O2193" i="1"/>
  <c r="N2199" i="1"/>
  <c r="O2199" i="1"/>
  <c r="N2226" i="1"/>
  <c r="O2226" i="1"/>
  <c r="N2234" i="1"/>
  <c r="O2234" i="1"/>
  <c r="N2242" i="1"/>
  <c r="O2242" i="1"/>
  <c r="N2076" i="1"/>
  <c r="N2078" i="1"/>
  <c r="N2080" i="1"/>
  <c r="N2126" i="1"/>
  <c r="N2128" i="1"/>
  <c r="N2130" i="1"/>
  <c r="N2135" i="1"/>
  <c r="N2137" i="1"/>
  <c r="O15" i="1"/>
  <c r="N15" i="1"/>
  <c r="O17" i="1"/>
  <c r="N17" i="1"/>
  <c r="O20" i="1"/>
  <c r="N20" i="1"/>
  <c r="O33" i="1"/>
  <c r="N33" i="1"/>
  <c r="O36" i="1"/>
  <c r="N36" i="1"/>
  <c r="O38" i="1"/>
  <c r="N38" i="1"/>
  <c r="O40" i="1"/>
  <c r="N40" i="1"/>
  <c r="O53" i="1"/>
  <c r="N53" i="1"/>
  <c r="O60" i="1"/>
  <c r="N60" i="1"/>
  <c r="O65" i="1"/>
  <c r="N65" i="1"/>
  <c r="O67" i="1"/>
  <c r="N67" i="1"/>
  <c r="N69" i="1"/>
  <c r="O69" i="1"/>
  <c r="O16" i="1"/>
  <c r="N16" i="1"/>
  <c r="O19" i="1"/>
  <c r="N19" i="1"/>
  <c r="O25" i="1"/>
  <c r="N25" i="1"/>
  <c r="O32" i="1"/>
  <c r="N32" i="1"/>
  <c r="O37" i="1"/>
  <c r="N37" i="1"/>
  <c r="O39" i="1"/>
  <c r="N39" i="1"/>
  <c r="O61" i="1"/>
  <c r="N61" i="1"/>
  <c r="O64" i="1"/>
  <c r="N64" i="1"/>
  <c r="O66" i="1"/>
  <c r="N66" i="1"/>
  <c r="O68" i="1"/>
  <c r="N68" i="1"/>
  <c r="O42" i="1"/>
  <c r="O45" i="1"/>
  <c r="O46" i="1"/>
  <c r="O47" i="1"/>
  <c r="O48" i="1"/>
  <c r="O49" i="1"/>
  <c r="N641" i="1"/>
  <c r="O641" i="1"/>
  <c r="N645" i="1"/>
  <c r="O645" i="1"/>
  <c r="N649" i="1"/>
  <c r="O649" i="1"/>
  <c r="N684" i="1"/>
  <c r="O684" i="1"/>
  <c r="O708" i="1"/>
  <c r="N708" i="1"/>
  <c r="O716" i="1"/>
  <c r="N716" i="1"/>
  <c r="O726" i="1"/>
  <c r="N726" i="1"/>
  <c r="O734" i="1"/>
  <c r="N734" i="1"/>
  <c r="N843" i="1"/>
  <c r="O843" i="1"/>
  <c r="O850" i="1"/>
  <c r="N850" i="1"/>
  <c r="O868" i="1"/>
  <c r="N868" i="1"/>
  <c r="N881" i="1"/>
  <c r="O881" i="1"/>
  <c r="N887" i="1"/>
  <c r="O887" i="1"/>
  <c r="N892" i="1"/>
  <c r="O892" i="1"/>
  <c r="N897" i="1"/>
  <c r="O897" i="1"/>
  <c r="O948" i="1"/>
  <c r="N948" i="1"/>
  <c r="O970" i="1"/>
  <c r="N970" i="1"/>
  <c r="O991" i="1"/>
  <c r="N991" i="1"/>
  <c r="O999" i="1"/>
  <c r="N999" i="1"/>
  <c r="O1066" i="1"/>
  <c r="N1066" i="1"/>
  <c r="O1070" i="1"/>
  <c r="N1070" i="1"/>
  <c r="O1072" i="1"/>
  <c r="N1072" i="1"/>
  <c r="N1113" i="1"/>
  <c r="O1113" i="1"/>
  <c r="N1140" i="1"/>
  <c r="O1140" i="1"/>
  <c r="N1163" i="1"/>
  <c r="O1163" i="1"/>
  <c r="O1212" i="1"/>
  <c r="N1212" i="1"/>
  <c r="O1254" i="1"/>
  <c r="N1254" i="1"/>
  <c r="O1282" i="1"/>
  <c r="N1282" i="1"/>
  <c r="O1290" i="1"/>
  <c r="N1290" i="1"/>
  <c r="O1292" i="1"/>
  <c r="N1292" i="1"/>
  <c r="N1372" i="1"/>
  <c r="O1372" i="1"/>
  <c r="N1376" i="1"/>
  <c r="O1376" i="1"/>
  <c r="N1380" i="1"/>
  <c r="O1380" i="1"/>
  <c r="N1384" i="1"/>
  <c r="O1384" i="1"/>
  <c r="N1401" i="1"/>
  <c r="O1401" i="1"/>
  <c r="O1422" i="1"/>
  <c r="N1422" i="1"/>
  <c r="O1424" i="1"/>
  <c r="N1424" i="1"/>
  <c r="O1426" i="1"/>
  <c r="N1426" i="1"/>
  <c r="O1428" i="1"/>
  <c r="N1428" i="1"/>
  <c r="O1430" i="1"/>
  <c r="N1430" i="1"/>
  <c r="O1440" i="1"/>
  <c r="N1440" i="1"/>
  <c r="O1473" i="1"/>
  <c r="N1473" i="1"/>
  <c r="O78" i="1"/>
  <c r="O82" i="1"/>
  <c r="O84" i="1"/>
  <c r="O91" i="1"/>
  <c r="O93" i="1"/>
  <c r="N99" i="1"/>
  <c r="O118" i="1"/>
  <c r="N133" i="1"/>
  <c r="O135" i="1"/>
  <c r="N145" i="1"/>
  <c r="O147" i="1"/>
  <c r="N153" i="1"/>
  <c r="N154" i="1"/>
  <c r="N155" i="1"/>
  <c r="O157" i="1"/>
  <c r="N163" i="1"/>
  <c r="N169" i="1"/>
  <c r="O171" i="1"/>
  <c r="N177" i="1"/>
  <c r="O179" i="1"/>
  <c r="N189" i="1"/>
  <c r="N190" i="1"/>
  <c r="N195" i="1"/>
  <c r="N202" i="1"/>
  <c r="O204" i="1"/>
  <c r="N214" i="1"/>
  <c r="O216" i="1"/>
  <c r="N226" i="1"/>
  <c r="N227" i="1"/>
  <c r="N228" i="1"/>
  <c r="N232" i="1"/>
  <c r="O234" i="1"/>
  <c r="O255" i="1"/>
  <c r="N258" i="1"/>
  <c r="O260" i="1"/>
  <c r="O262" i="1"/>
  <c r="N280" i="1"/>
  <c r="O282" i="1"/>
  <c r="N290" i="1"/>
  <c r="O292" i="1"/>
  <c r="N296" i="1"/>
  <c r="N297" i="1"/>
  <c r="N301" i="1"/>
  <c r="N307" i="1"/>
  <c r="O309" i="1"/>
  <c r="N313" i="1"/>
  <c r="N317" i="1"/>
  <c r="N321" i="1"/>
  <c r="N326" i="1"/>
  <c r="N331" i="1"/>
  <c r="N333" i="1"/>
  <c r="N334" i="1"/>
  <c r="O340" i="1"/>
  <c r="O347" i="1"/>
  <c r="O351" i="1"/>
  <c r="N374" i="1"/>
  <c r="O376" i="1"/>
  <c r="N386" i="1"/>
  <c r="N387" i="1"/>
  <c r="O389" i="1"/>
  <c r="N400" i="1"/>
  <c r="N402" i="1"/>
  <c r="O404" i="1"/>
  <c r="N407" i="1"/>
  <c r="O409" i="1"/>
  <c r="O411" i="1"/>
  <c r="O422" i="1"/>
  <c r="O436" i="1"/>
  <c r="O443" i="1"/>
  <c r="N474" i="1"/>
  <c r="N475" i="1"/>
  <c r="N476" i="1"/>
  <c r="N477" i="1"/>
  <c r="N478" i="1"/>
  <c r="N479" i="1"/>
  <c r="N480" i="1"/>
  <c r="N481" i="1"/>
  <c r="N482" i="1"/>
  <c r="N483" i="1"/>
  <c r="N485" i="1"/>
  <c r="N486" i="1"/>
  <c r="N487" i="1"/>
  <c r="N488" i="1"/>
  <c r="N489" i="1"/>
  <c r="N490" i="1"/>
  <c r="N491" i="1"/>
  <c r="N492" i="1"/>
  <c r="N493" i="1"/>
  <c r="N494" i="1"/>
  <c r="N496" i="1"/>
  <c r="N503" i="1"/>
  <c r="N504" i="1"/>
  <c r="N505" i="1"/>
  <c r="N508" i="1"/>
  <c r="O517" i="1"/>
  <c r="O519" i="1"/>
  <c r="O522" i="1"/>
  <c r="O527" i="1"/>
  <c r="N593" i="1"/>
  <c r="O595" i="1"/>
  <c r="N601" i="1"/>
  <c r="O603" i="1"/>
  <c r="N609" i="1"/>
  <c r="O611" i="1"/>
  <c r="O616" i="1"/>
  <c r="O618" i="1"/>
  <c r="O621" i="1"/>
  <c r="N643" i="1"/>
  <c r="O643" i="1"/>
  <c r="N647" i="1"/>
  <c r="O647" i="1"/>
  <c r="N682" i="1"/>
  <c r="O682" i="1"/>
  <c r="N686" i="1"/>
  <c r="O686" i="1"/>
  <c r="N701" i="1"/>
  <c r="O701" i="1"/>
  <c r="N710" i="1"/>
  <c r="O710" i="1"/>
  <c r="N719" i="1"/>
  <c r="O719" i="1"/>
  <c r="N728" i="1"/>
  <c r="O728" i="1"/>
  <c r="N744" i="1"/>
  <c r="O744" i="1"/>
  <c r="N840" i="1"/>
  <c r="O840" i="1"/>
  <c r="N847" i="1"/>
  <c r="O847" i="1"/>
  <c r="N852" i="1"/>
  <c r="O852" i="1"/>
  <c r="O869" i="1"/>
  <c r="N869" i="1"/>
  <c r="N873" i="1"/>
  <c r="O873" i="1"/>
  <c r="N878" i="1"/>
  <c r="O878" i="1"/>
  <c r="N884" i="1"/>
  <c r="O884" i="1"/>
  <c r="N899" i="1"/>
  <c r="O899" i="1"/>
  <c r="O971" i="1"/>
  <c r="N971" i="1"/>
  <c r="N993" i="1"/>
  <c r="O993" i="1"/>
  <c r="O1065" i="1"/>
  <c r="N1065" i="1"/>
  <c r="O1067" i="1"/>
  <c r="N1067" i="1"/>
  <c r="O1071" i="1"/>
  <c r="N1071" i="1"/>
  <c r="O1253" i="1"/>
  <c r="N1253" i="1"/>
  <c r="O1255" i="1"/>
  <c r="N1255" i="1"/>
  <c r="N1284" i="1"/>
  <c r="O1284" i="1"/>
  <c r="O1291" i="1"/>
  <c r="N1291" i="1"/>
  <c r="N1294" i="1"/>
  <c r="O1294" i="1"/>
  <c r="N1370" i="1"/>
  <c r="O1370" i="1"/>
  <c r="N1374" i="1"/>
  <c r="O1374" i="1"/>
  <c r="N1378" i="1"/>
  <c r="O1378" i="1"/>
  <c r="N1382" i="1"/>
  <c r="O1382" i="1"/>
  <c r="N1386" i="1"/>
  <c r="O1386" i="1"/>
  <c r="O1421" i="1"/>
  <c r="N1421" i="1"/>
  <c r="O1423" i="1"/>
  <c r="N1423" i="1"/>
  <c r="O1425" i="1"/>
  <c r="N1425" i="1"/>
  <c r="O1427" i="1"/>
  <c r="N1427" i="1"/>
  <c r="O1429" i="1"/>
  <c r="N1429" i="1"/>
  <c r="O1439" i="1"/>
  <c r="N1439" i="1"/>
  <c r="N1442" i="1"/>
  <c r="O1442" i="1"/>
  <c r="N1526" i="1"/>
  <c r="O1526" i="1"/>
  <c r="N1534" i="1"/>
  <c r="O1534" i="1"/>
  <c r="O1542" i="1"/>
  <c r="N1542" i="1"/>
  <c r="O1550" i="1"/>
  <c r="N1550" i="1"/>
  <c r="O1552" i="1"/>
  <c r="N1552" i="1"/>
  <c r="O1554" i="1"/>
  <c r="N1554" i="1"/>
  <c r="O1556" i="1"/>
  <c r="N1556" i="1"/>
  <c r="N1738" i="1"/>
  <c r="O1738" i="1"/>
  <c r="N1742" i="1"/>
  <c r="O1742" i="1"/>
  <c r="N1746" i="1"/>
  <c r="O1746" i="1"/>
  <c r="N1750" i="1"/>
  <c r="O1750" i="1"/>
  <c r="N829" i="1"/>
  <c r="N1512" i="1"/>
  <c r="O1512" i="1"/>
  <c r="N1539" i="1"/>
  <c r="O1539" i="1"/>
  <c r="O1543" i="1"/>
  <c r="N1543" i="1"/>
  <c r="O1551" i="1"/>
  <c r="N1551" i="1"/>
  <c r="O1553" i="1"/>
  <c r="N1553" i="1"/>
  <c r="O1555" i="1"/>
  <c r="N1555" i="1"/>
  <c r="N1736" i="1"/>
  <c r="O1736" i="1"/>
  <c r="N1740" i="1"/>
  <c r="O1740" i="1"/>
  <c r="N1744" i="1"/>
  <c r="O1744" i="1"/>
  <c r="N1748" i="1"/>
  <c r="O1748" i="1"/>
  <c r="N1758" i="1"/>
  <c r="O1758" i="1"/>
  <c r="O1763" i="1"/>
  <c r="N1763" i="1"/>
  <c r="O1767" i="1"/>
  <c r="N1767" i="1"/>
  <c r="O1770" i="1"/>
  <c r="N1770" i="1"/>
  <c r="O1772" i="1"/>
  <c r="N1772" i="1"/>
  <c r="O1777" i="1"/>
  <c r="N1777" i="1"/>
  <c r="O1780" i="1"/>
  <c r="N1780" i="1"/>
  <c r="O1807" i="1"/>
  <c r="N1807" i="1"/>
  <c r="O1809" i="1"/>
  <c r="N1809" i="1"/>
  <c r="O1811" i="1"/>
  <c r="N1811" i="1"/>
  <c r="O1813" i="1"/>
  <c r="N1813" i="1"/>
  <c r="O1815" i="1"/>
  <c r="N1815" i="1"/>
  <c r="O1817" i="1"/>
  <c r="N1817" i="1"/>
  <c r="O1819" i="1"/>
  <c r="N1819" i="1"/>
  <c r="O1821" i="1"/>
  <c r="N1821" i="1"/>
  <c r="O1823" i="1"/>
  <c r="N1823" i="1"/>
  <c r="O1825" i="1"/>
  <c r="N1825" i="1"/>
  <c r="O1827" i="1"/>
  <c r="N1827" i="1"/>
  <c r="O1829" i="1"/>
  <c r="N1829" i="1"/>
  <c r="O1831" i="1"/>
  <c r="N1831" i="1"/>
  <c r="O1833" i="1"/>
  <c r="N1833" i="1"/>
  <c r="O1835" i="1"/>
  <c r="N1835" i="1"/>
  <c r="O1837" i="1"/>
  <c r="N1837" i="1"/>
  <c r="O1839" i="1"/>
  <c r="N1839" i="1"/>
  <c r="O1841" i="1"/>
  <c r="N1841" i="1"/>
  <c r="O1843" i="1"/>
  <c r="N1843" i="1"/>
  <c r="O1845" i="1"/>
  <c r="N1845" i="1"/>
  <c r="O1847" i="1"/>
  <c r="N1847" i="1"/>
  <c r="O1849" i="1"/>
  <c r="N1849" i="1"/>
  <c r="O1851" i="1"/>
  <c r="N1851" i="1"/>
  <c r="O1853" i="1"/>
  <c r="N1853" i="1"/>
  <c r="O1855" i="1"/>
  <c r="N1855" i="1"/>
  <c r="O1857" i="1"/>
  <c r="N1857" i="1"/>
  <c r="O1861" i="1"/>
  <c r="N1861" i="1"/>
  <c r="O1863" i="1"/>
  <c r="N1863" i="1"/>
  <c r="O1865" i="1"/>
  <c r="N1865" i="1"/>
  <c r="O1867" i="1"/>
  <c r="N1867" i="1"/>
  <c r="O1869" i="1"/>
  <c r="N1869" i="1"/>
  <c r="O1871" i="1"/>
  <c r="N1871" i="1"/>
  <c r="O1873" i="1"/>
  <c r="N1873" i="1"/>
  <c r="O1875" i="1"/>
  <c r="N1875" i="1"/>
  <c r="O1877" i="1"/>
  <c r="N1877" i="1"/>
  <c r="O1879" i="1"/>
  <c r="N1879" i="1"/>
  <c r="O1881" i="1"/>
  <c r="N1881" i="1"/>
  <c r="O1883" i="1"/>
  <c r="N1883" i="1"/>
  <c r="O1885" i="1"/>
  <c r="N1885" i="1"/>
  <c r="O1887" i="1"/>
  <c r="N1887" i="1"/>
  <c r="O1889" i="1"/>
  <c r="N1889" i="1"/>
  <c r="O1891" i="1"/>
  <c r="N1891" i="1"/>
  <c r="O1893" i="1"/>
  <c r="N1893" i="1"/>
  <c r="O1895" i="1"/>
  <c r="N1895" i="1"/>
  <c r="O1897" i="1"/>
  <c r="N1897" i="1"/>
  <c r="O1899" i="1"/>
  <c r="N1899" i="1"/>
  <c r="O1901" i="1"/>
  <c r="N1901" i="1"/>
  <c r="O1903" i="1"/>
  <c r="N1903" i="1"/>
  <c r="O1905" i="1"/>
  <c r="N1905" i="1"/>
  <c r="O1907" i="1"/>
  <c r="N1907" i="1"/>
  <c r="O1909" i="1"/>
  <c r="N1909" i="1"/>
  <c r="O1911" i="1"/>
  <c r="N1911" i="1"/>
  <c r="O1913" i="1"/>
  <c r="N1913" i="1"/>
  <c r="O1915" i="1"/>
  <c r="N1915" i="1"/>
  <c r="O1917" i="1"/>
  <c r="N1917" i="1"/>
  <c r="O1919" i="1"/>
  <c r="N1919" i="1"/>
  <c r="N1921" i="1"/>
  <c r="O1921" i="1"/>
  <c r="N1755" i="1"/>
  <c r="O1755" i="1"/>
  <c r="N1760" i="1"/>
  <c r="O1760" i="1"/>
  <c r="O1766" i="1"/>
  <c r="N1766" i="1"/>
  <c r="O1768" i="1"/>
  <c r="N1768" i="1"/>
  <c r="O1771" i="1"/>
  <c r="N1771" i="1"/>
  <c r="O1773" i="1"/>
  <c r="N1773" i="1"/>
  <c r="O1779" i="1"/>
  <c r="N1779" i="1"/>
  <c r="O1782" i="1"/>
  <c r="N1782" i="1"/>
  <c r="O1794" i="1"/>
  <c r="N1794" i="1"/>
  <c r="O1808" i="1"/>
  <c r="N1808" i="1"/>
  <c r="O1810" i="1"/>
  <c r="N1810" i="1"/>
  <c r="O1812" i="1"/>
  <c r="N1812" i="1"/>
  <c r="O1814" i="1"/>
  <c r="N1814" i="1"/>
  <c r="O1816" i="1"/>
  <c r="N1816" i="1"/>
  <c r="O1818" i="1"/>
  <c r="N1818" i="1"/>
  <c r="O1820" i="1"/>
  <c r="N1820" i="1"/>
  <c r="O1822" i="1"/>
  <c r="N1822" i="1"/>
  <c r="O1824" i="1"/>
  <c r="N1824" i="1"/>
  <c r="O1826" i="1"/>
  <c r="N1826" i="1"/>
  <c r="O1828" i="1"/>
  <c r="N1828" i="1"/>
  <c r="O1830" i="1"/>
  <c r="N1830" i="1"/>
  <c r="O1832" i="1"/>
  <c r="N1832" i="1"/>
  <c r="O1834" i="1"/>
  <c r="N1834" i="1"/>
  <c r="O1836" i="1"/>
  <c r="N1836" i="1"/>
  <c r="O1838" i="1"/>
  <c r="N1838" i="1"/>
  <c r="O1840" i="1"/>
  <c r="N1840" i="1"/>
  <c r="O1842" i="1"/>
  <c r="N1842" i="1"/>
  <c r="O1844" i="1"/>
  <c r="N1844" i="1"/>
  <c r="O1846" i="1"/>
  <c r="N1846" i="1"/>
  <c r="O1848" i="1"/>
  <c r="N1848" i="1"/>
  <c r="O1850" i="1"/>
  <c r="N1850" i="1"/>
  <c r="O1852" i="1"/>
  <c r="N1852" i="1"/>
  <c r="O1854" i="1"/>
  <c r="N1854" i="1"/>
  <c r="O1856" i="1"/>
  <c r="N1856" i="1"/>
  <c r="O1860" i="1"/>
  <c r="N1860" i="1"/>
  <c r="O1862" i="1"/>
  <c r="N1862" i="1"/>
  <c r="O1864" i="1"/>
  <c r="N1864" i="1"/>
  <c r="O1866" i="1"/>
  <c r="N1866" i="1"/>
  <c r="O1868" i="1"/>
  <c r="N1868" i="1"/>
  <c r="O1870" i="1"/>
  <c r="N1870" i="1"/>
  <c r="O1872" i="1"/>
  <c r="N1872" i="1"/>
  <c r="O1874" i="1"/>
  <c r="N1874" i="1"/>
  <c r="O1876" i="1"/>
  <c r="N1876" i="1"/>
  <c r="O1878" i="1"/>
  <c r="N1878" i="1"/>
  <c r="O1880" i="1"/>
  <c r="N1880" i="1"/>
  <c r="O1882" i="1"/>
  <c r="N1882" i="1"/>
  <c r="O1884" i="1"/>
  <c r="N1884" i="1"/>
  <c r="O1886" i="1"/>
  <c r="N1886" i="1"/>
  <c r="O1888" i="1"/>
  <c r="N1888" i="1"/>
  <c r="O1890" i="1"/>
  <c r="N1890" i="1"/>
  <c r="O1892" i="1"/>
  <c r="N1892" i="1"/>
  <c r="O1894" i="1"/>
  <c r="N1894" i="1"/>
  <c r="O1896" i="1"/>
  <c r="N1896" i="1"/>
  <c r="O1898" i="1"/>
  <c r="N1898" i="1"/>
  <c r="O1900" i="1"/>
  <c r="N1900" i="1"/>
  <c r="O1902" i="1"/>
  <c r="N1902" i="1"/>
  <c r="O1904" i="1"/>
  <c r="N1904" i="1"/>
  <c r="O1906" i="1"/>
  <c r="N1906" i="1"/>
  <c r="O1908" i="1"/>
  <c r="N1908" i="1"/>
  <c r="O1910" i="1"/>
  <c r="N1910" i="1"/>
  <c r="O1912" i="1"/>
  <c r="N1912" i="1"/>
  <c r="O1914" i="1"/>
  <c r="N1914" i="1"/>
  <c r="O1916" i="1"/>
  <c r="N1916" i="1"/>
  <c r="O1918" i="1"/>
  <c r="N1918" i="1"/>
  <c r="O1920" i="1"/>
  <c r="N1920" i="1"/>
  <c r="O1923" i="1"/>
  <c r="N1923" i="1"/>
  <c r="O1925" i="1"/>
  <c r="N1925" i="1"/>
  <c r="O1927" i="1"/>
  <c r="N1927" i="1"/>
  <c r="O1929" i="1"/>
  <c r="N1929" i="1"/>
  <c r="O1931" i="1"/>
  <c r="N1931" i="1"/>
  <c r="O1933" i="1"/>
  <c r="N1933" i="1"/>
  <c r="O1935" i="1"/>
  <c r="N1935" i="1"/>
  <c r="O1937" i="1"/>
  <c r="N1937" i="1"/>
  <c r="O1939" i="1"/>
  <c r="N1939" i="1"/>
  <c r="O1941" i="1"/>
  <c r="N1941" i="1"/>
  <c r="O1943" i="1"/>
  <c r="N1943" i="1"/>
  <c r="O1945" i="1"/>
  <c r="N1945" i="1"/>
  <c r="O1948" i="1"/>
  <c r="N1948" i="1"/>
  <c r="O1950" i="1"/>
  <c r="N1950" i="1"/>
  <c r="O1952" i="1"/>
  <c r="N1952" i="1"/>
  <c r="N1956" i="1"/>
  <c r="O1956" i="1"/>
  <c r="N1960" i="1"/>
  <c r="O1960" i="1"/>
  <c r="N1964" i="1"/>
  <c r="O1964" i="1"/>
  <c r="N1968" i="1"/>
  <c r="O1968" i="1"/>
  <c r="N1972" i="1"/>
  <c r="O1972" i="1"/>
  <c r="N1976" i="1"/>
  <c r="O1976" i="1"/>
  <c r="N1980" i="1"/>
  <c r="O1980" i="1"/>
  <c r="N1984" i="1"/>
  <c r="O1984" i="1"/>
  <c r="N1988" i="1"/>
  <c r="O1988" i="1"/>
  <c r="N1992" i="1"/>
  <c r="O1992" i="1"/>
  <c r="N1996" i="1"/>
  <c r="O1996" i="1"/>
  <c r="N2000" i="1"/>
  <c r="O2000" i="1"/>
  <c r="N2004" i="1"/>
  <c r="O2004" i="1"/>
  <c r="N2008" i="1"/>
  <c r="O2008" i="1"/>
  <c r="O1924" i="1"/>
  <c r="N1924" i="1"/>
  <c r="O1926" i="1"/>
  <c r="N1926" i="1"/>
  <c r="O1928" i="1"/>
  <c r="N1928" i="1"/>
  <c r="O1930" i="1"/>
  <c r="N1930" i="1"/>
  <c r="O1932" i="1"/>
  <c r="N1932" i="1"/>
  <c r="O1934" i="1"/>
  <c r="N1934" i="1"/>
  <c r="O1936" i="1"/>
  <c r="N1936" i="1"/>
  <c r="O1938" i="1"/>
  <c r="N1938" i="1"/>
  <c r="O1940" i="1"/>
  <c r="N1940" i="1"/>
  <c r="O1942" i="1"/>
  <c r="N1942" i="1"/>
  <c r="O1944" i="1"/>
  <c r="N1944" i="1"/>
  <c r="O1947" i="1"/>
  <c r="N1947" i="1"/>
  <c r="O1949" i="1"/>
  <c r="N1949" i="1"/>
  <c r="O1951" i="1"/>
  <c r="N1951" i="1"/>
  <c r="N1954" i="1"/>
  <c r="O1954" i="1"/>
  <c r="N1958" i="1"/>
  <c r="O1958" i="1"/>
  <c r="N1962" i="1"/>
  <c r="O1962" i="1"/>
  <c r="N1966" i="1"/>
  <c r="O1966" i="1"/>
  <c r="N1970" i="1"/>
  <c r="O1970" i="1"/>
  <c r="N1974" i="1"/>
  <c r="O1974" i="1"/>
  <c r="N1978" i="1"/>
  <c r="O1978" i="1"/>
  <c r="N1982" i="1"/>
  <c r="O1982" i="1"/>
  <c r="N1986" i="1"/>
  <c r="O1986" i="1"/>
  <c r="N1990" i="1"/>
  <c r="O1990" i="1"/>
  <c r="N1994" i="1"/>
  <c r="O1994" i="1"/>
  <c r="N1998" i="1"/>
  <c r="O1998" i="1"/>
  <c r="N2002" i="1"/>
  <c r="O2002" i="1"/>
  <c r="N2006" i="1"/>
  <c r="O2006" i="1"/>
  <c r="N2011" i="1"/>
  <c r="O2011" i="1"/>
  <c r="N2015" i="1"/>
  <c r="O2015" i="1"/>
  <c r="N2020" i="1"/>
  <c r="O2020" i="1"/>
  <c r="N2027" i="1"/>
  <c r="O2027" i="1"/>
  <c r="N2032" i="1"/>
  <c r="O2032" i="1"/>
  <c r="N2036" i="1"/>
  <c r="O2036" i="1"/>
  <c r="N2045" i="1"/>
  <c r="O2045" i="1"/>
  <c r="N2049" i="1"/>
  <c r="O2049" i="1"/>
  <c r="N2053" i="1"/>
  <c r="O2053" i="1"/>
  <c r="N2071" i="1"/>
  <c r="O2071" i="1"/>
  <c r="N2086" i="1"/>
  <c r="O2086" i="1"/>
  <c r="N2090" i="1"/>
  <c r="O2090" i="1"/>
  <c r="O2095" i="1"/>
  <c r="N2095" i="1"/>
  <c r="N2099" i="1"/>
  <c r="O2099" i="1"/>
  <c r="N2103" i="1"/>
  <c r="O2103" i="1"/>
  <c r="N2107" i="1"/>
  <c r="O2107" i="1"/>
  <c r="N2113" i="1"/>
  <c r="O2113" i="1"/>
  <c r="N2117" i="1"/>
  <c r="O2117" i="1"/>
  <c r="N2121" i="1"/>
  <c r="O2121" i="1"/>
  <c r="N2140" i="1"/>
  <c r="O2140" i="1"/>
  <c r="N2144" i="1"/>
  <c r="O2144" i="1"/>
  <c r="N2148" i="1"/>
  <c r="O2148" i="1"/>
  <c r="N2153" i="1"/>
  <c r="O2153" i="1"/>
  <c r="O2162" i="1"/>
  <c r="N2162" i="1"/>
  <c r="O2164" i="1"/>
  <c r="N2164" i="1"/>
  <c r="N2013" i="1"/>
  <c r="O2013" i="1"/>
  <c r="N2017" i="1"/>
  <c r="O2017" i="1"/>
  <c r="N2025" i="1"/>
  <c r="O2025" i="1"/>
  <c r="N2030" i="1"/>
  <c r="O2030" i="1"/>
  <c r="N2034" i="1"/>
  <c r="O2034" i="1"/>
  <c r="N2043" i="1"/>
  <c r="O2043" i="1"/>
  <c r="N2047" i="1"/>
  <c r="O2047" i="1"/>
  <c r="N2051" i="1"/>
  <c r="O2051" i="1"/>
  <c r="N2065" i="1"/>
  <c r="O2065" i="1"/>
  <c r="N2069" i="1"/>
  <c r="O2069" i="1"/>
  <c r="N2074" i="1"/>
  <c r="O2074" i="1"/>
  <c r="N2088" i="1"/>
  <c r="O2088" i="1"/>
  <c r="N2092" i="1"/>
  <c r="O2092" i="1"/>
  <c r="N2097" i="1"/>
  <c r="O2097" i="1"/>
  <c r="N2101" i="1"/>
  <c r="O2101" i="1"/>
  <c r="N2105" i="1"/>
  <c r="O2105" i="1"/>
  <c r="N2111" i="1"/>
  <c r="O2111" i="1"/>
  <c r="N2115" i="1"/>
  <c r="O2115" i="1"/>
  <c r="N2119" i="1"/>
  <c r="O2119" i="1"/>
  <c r="N2123" i="1"/>
  <c r="O2123" i="1"/>
  <c r="N2142" i="1"/>
  <c r="O2142" i="1"/>
  <c r="N2146" i="1"/>
  <c r="O2146" i="1"/>
  <c r="N2155" i="1"/>
  <c r="O2155" i="1"/>
  <c r="O2163" i="1"/>
  <c r="N2163" i="1"/>
  <c r="N2166" i="1"/>
  <c r="O2166" i="1"/>
  <c r="N2171" i="1"/>
  <c r="O2171" i="1"/>
  <c r="N2182" i="1"/>
  <c r="O2182" i="1"/>
  <c r="N2187" i="1"/>
  <c r="O2187" i="1"/>
  <c r="N2191" i="1"/>
  <c r="O2191" i="1"/>
  <c r="N2196" i="1"/>
  <c r="O2196" i="1"/>
  <c r="N2200" i="1"/>
  <c r="O2200" i="1"/>
  <c r="N2206" i="1"/>
  <c r="O2206" i="1"/>
  <c r="N2211" i="1"/>
  <c r="O2211" i="1"/>
  <c r="N2215" i="1"/>
  <c r="O2215" i="1"/>
  <c r="N2219" i="1"/>
  <c r="O2219" i="1"/>
  <c r="N2169" i="1"/>
  <c r="O2169" i="1"/>
  <c r="N2173" i="1"/>
  <c r="O2173" i="1"/>
  <c r="N2185" i="1"/>
  <c r="O2185" i="1"/>
  <c r="N2189" i="1"/>
  <c r="O2189" i="1"/>
  <c r="N2194" i="1"/>
  <c r="O2194" i="1"/>
  <c r="N2198" i="1"/>
  <c r="O2198" i="1"/>
  <c r="N2203" i="1"/>
  <c r="O2203" i="1"/>
  <c r="N2209" i="1"/>
  <c r="O2209" i="1"/>
  <c r="N2213" i="1"/>
  <c r="O2213" i="1"/>
  <c r="N2217" i="1"/>
  <c r="O2217" i="1"/>
  <c r="N2222" i="1"/>
  <c r="O2222" i="1"/>
  <c r="N2227" i="1"/>
  <c r="O2227" i="1"/>
  <c r="N2231" i="1"/>
  <c r="O2231" i="1"/>
  <c r="N2235" i="1"/>
  <c r="O2235" i="1"/>
  <c r="N2239" i="1"/>
  <c r="O2239" i="1"/>
  <c r="N2243" i="1"/>
  <c r="O2243" i="1"/>
  <c r="N2247" i="1"/>
  <c r="O2247" i="1"/>
  <c r="N2264" i="1"/>
  <c r="O2264" i="1"/>
  <c r="N2290" i="1"/>
  <c r="O2290" i="1"/>
  <c r="N2220" i="1"/>
  <c r="O2220" i="1"/>
  <c r="N2225" i="1"/>
  <c r="O2225" i="1"/>
  <c r="N2229" i="1"/>
  <c r="O2229" i="1"/>
  <c r="N2233" i="1"/>
  <c r="O2233" i="1"/>
  <c r="N2237" i="1"/>
  <c r="O2237" i="1"/>
  <c r="N2241" i="1"/>
  <c r="O2241" i="1"/>
  <c r="N2245" i="1"/>
  <c r="O2245" i="1"/>
  <c r="N2256" i="1"/>
  <c r="O2256" i="1"/>
  <c r="N2307" i="1"/>
  <c r="O2307" i="1"/>
  <c r="N2311" i="1"/>
  <c r="O2311" i="1"/>
  <c r="N2317" i="1"/>
  <c r="O2317" i="1"/>
  <c r="N2154" i="1" l="1"/>
  <c r="N2141" i="1"/>
  <c r="O2125" i="1"/>
  <c r="O1753" i="1"/>
  <c r="O1734" i="1"/>
  <c r="O778" i="1"/>
  <c r="O768" i="1"/>
  <c r="O450" i="1"/>
  <c r="O323" i="1"/>
  <c r="O269" i="1"/>
  <c r="O1751" i="1"/>
  <c r="O438" i="1"/>
  <c r="O382" i="1"/>
  <c r="O378" i="1"/>
  <c r="O267" i="1"/>
  <c r="O2108" i="1"/>
  <c r="N2108" i="1"/>
  <c r="N1540" i="1"/>
  <c r="O1540" i="1"/>
  <c r="O863" i="1"/>
  <c r="N863" i="1"/>
  <c r="O688" i="1"/>
  <c r="N688" i="1"/>
  <c r="O236" i="1"/>
  <c r="N236" i="1"/>
  <c r="O319" i="1"/>
  <c r="N319" i="1"/>
  <c r="O137" i="1"/>
  <c r="N137" i="1"/>
  <c r="O2158" i="1"/>
  <c r="N2158" i="1"/>
  <c r="N2308" i="1"/>
  <c r="O2308" i="1"/>
  <c r="O857" i="1"/>
  <c r="N857" i="1"/>
  <c r="O185" i="1"/>
  <c r="N185" i="1"/>
  <c r="N2066" i="1"/>
  <c r="O2066" i="1"/>
  <c r="N2160" i="1"/>
  <c r="O2160" i="1"/>
  <c r="O854" i="1"/>
  <c r="N854" i="1"/>
  <c r="O328" i="1"/>
  <c r="N328" i="1"/>
  <c r="O149" i="1"/>
  <c r="N149" i="1"/>
  <c r="O1286" i="1"/>
  <c r="N1286" i="1"/>
  <c r="O1517" i="1"/>
  <c r="N1517" i="1"/>
  <c r="O1532" i="1"/>
  <c r="N1532" i="1"/>
  <c r="O928" i="1"/>
  <c r="N928" i="1"/>
  <c r="O2151" i="1"/>
  <c r="N2151" i="1"/>
  <c r="O890" i="1"/>
  <c r="N890" i="1"/>
</calcChain>
</file>

<file path=xl/sharedStrings.xml><?xml version="1.0" encoding="utf-8"?>
<sst xmlns="http://schemas.openxmlformats.org/spreadsheetml/2006/main" count="5817" uniqueCount="2028">
  <si>
    <t>РАЗДЕЛ 1. ПРЕДПРОЕКТНЫЕ И ПРОЕКТНЫЕ РАБОТЫ</t>
  </si>
  <si>
    <t>Коэф-нт рентабельн.(для насел.)</t>
  </si>
  <si>
    <t>Коэф-нт рентабельн.(для предпр.)</t>
  </si>
  <si>
    <t xml:space="preserve">Глава 1. ВЫДАЧА И ПОДТВЕРЖДЕНИЕ ТЕХНИЧЕСКИХ УСЛОВИЙ НА ПРОЕКТИРОВАНИЕ  </t>
  </si>
  <si>
    <t>Коэффициент НДС(для насел.)</t>
  </si>
  <si>
    <t>ГАЗОРАСПРЕДЕЛИТЕЛЬНОЙ СИСТЕМЫ</t>
  </si>
  <si>
    <t>Коэффициент индексации ФОТ</t>
  </si>
  <si>
    <t>Рентабельность(для предпр.-25%)</t>
  </si>
  <si>
    <r>
      <rPr>
        <i/>
        <sz val="10"/>
        <color rgb="FF0000FF"/>
        <rFont val="Arial Cyr"/>
        <family val="2"/>
        <charset val="204"/>
      </rPr>
      <t xml:space="preserve"> </t>
    </r>
    <r>
      <rPr>
        <b/>
        <i/>
        <sz val="14"/>
        <color rgb="FF0000FF"/>
        <rFont val="Arial Cyr"/>
        <family val="2"/>
        <charset val="204"/>
      </rPr>
      <t>НДС</t>
    </r>
    <r>
      <rPr>
        <i/>
        <sz val="10"/>
        <color rgb="FF0000FF"/>
        <rFont val="Arial Cyr"/>
        <family val="2"/>
        <charset val="204"/>
      </rPr>
      <t>(для насел.)-</t>
    </r>
    <r>
      <rPr>
        <b/>
        <i/>
        <sz val="16"/>
        <color rgb="FF0000FF"/>
        <rFont val="Arial Cyr"/>
        <family val="2"/>
        <charset val="204"/>
      </rPr>
      <t>1,20</t>
    </r>
  </si>
  <si>
    <t>Рентабельность(для  насел..-10%)</t>
  </si>
  <si>
    <t>с 1-ГО  ЯНВАРЯ  2012г.</t>
  </si>
  <si>
    <t xml:space="preserve">Глава 2. СОГЛАСОВАНИЕ И ПЕРЕСОГЛАСОВАНИЕ ПРОЕКТОВ НА СООТВЕТСТВИЕ  </t>
  </si>
  <si>
    <t>ВЫДАННЫМ ТЕХНИЧЕСКИМ УСЛОВИЯМ</t>
  </si>
  <si>
    <t>Наименование работ и газового оборудования</t>
  </si>
  <si>
    <t>Единица измерения</t>
  </si>
  <si>
    <t>Состав исполни-телей</t>
  </si>
  <si>
    <t>Трудоза-траты на ед.изм., чел. ч</t>
  </si>
  <si>
    <t>Фонд оплаты труда, руб.</t>
  </si>
  <si>
    <t>Себесто имость, руб.</t>
  </si>
  <si>
    <t>Договорная цена,руб.</t>
  </si>
  <si>
    <t>Часовой ФОТ, руб.</t>
  </si>
  <si>
    <t>Себесто-имость, руб.</t>
  </si>
  <si>
    <t>для пред-приятий (без НДС)</t>
  </si>
  <si>
    <t>для населения (с НДС)</t>
  </si>
  <si>
    <t>1.2.1. Согласование проекта газораспределительной системы поселка  городского  типа  или микрорайона  города  с населением  до  50 тыс.  жителей</t>
  </si>
  <si>
    <t>объект</t>
  </si>
  <si>
    <t>инженер</t>
  </si>
  <si>
    <t>1.2.2. То же, с населением до 200 тыс.жителей</t>
  </si>
  <si>
    <t>1.2.3. Согласование проекта газораспределительной системы населенного  пункта сельской  местности  при количестве  домов  до 10</t>
  </si>
  <si>
    <t>1.2.4. То же, при количестве жилых домов до 50</t>
  </si>
  <si>
    <t>1.2.5. Тоже, при количестве жилых домов до 100</t>
  </si>
  <si>
    <t>(На каждые дополнительные 10 домов применять коэф.1,1)</t>
  </si>
  <si>
    <t>1.2.6. Согласование проекта прокладки подземного газопровода  в населенном  пункте</t>
  </si>
  <si>
    <t>1.2.7. То же, надземного газопровода</t>
  </si>
  <si>
    <t>1.2.8. Согласование проекта прокладки межпоселкового подземного газопровода протяженностью до 5 км</t>
  </si>
  <si>
    <t>1.2.9. То же, протяженностью до 10 км</t>
  </si>
  <si>
    <t>(На каждые дополнит. 5 км свыше 10 км применять коэф.1,5)</t>
  </si>
  <si>
    <t>1.2.10. Согласование проекта строительства ГРП</t>
  </si>
  <si>
    <t>1.2.11. Согласование проекта установки ШРП</t>
  </si>
  <si>
    <t>1.2.12. Согласование проекта газораспределительной системы  предприятия  или котельной с ГРУ</t>
  </si>
  <si>
    <t>1.2.13. Согласование проекта газораспределительной системы предприятия или котельной</t>
  </si>
  <si>
    <t>1.2.14. Согласование проекта газораспределительной системы общественного здания производственного назначения</t>
  </si>
  <si>
    <t>1.2.15. Согласование проекта на установку бытовых газовых приборов в производственном, общественном (административном) и других зданиях</t>
  </si>
  <si>
    <t>1.2.16. Согласование проекта реконструкции (протяжка, санация) подземного газопровода</t>
  </si>
  <si>
    <t>1.2.17. Согласование проекта реконструкции ГРП</t>
  </si>
  <si>
    <t>1.2 18. Согласование проекта на вынос и(или) демонтаж подземного газопровода</t>
  </si>
  <si>
    <t>1.2.19. То же, надземного газопровода</t>
  </si>
  <si>
    <t>1.2.20. Согласование проекта реконструкции газораспределительной системы предприятия или котельной</t>
  </si>
  <si>
    <t>1.2 21. Согласование проекта на установку промышл. счетчика газа</t>
  </si>
  <si>
    <t>счетчик</t>
  </si>
  <si>
    <t>1.2.22. Согласование проекта газораспределительной системы жилого дома от места подключения до приборов с количеством квартир до 20</t>
  </si>
  <si>
    <t>1.2.23. 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</si>
  <si>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1.2.24. Согласование проекта газораспределительной системы от места подключения до прибора многоквартирного жилого дома</t>
  </si>
  <si>
    <t>1.2.25. То же, при планировке квартир в двух уровнях</t>
  </si>
  <si>
    <t>1.2.26. Согласование проекта газораспределительной системы от места подключения до прибора многоквартирного жилого дома с ШРП</t>
  </si>
  <si>
    <t>1.2.27. Согласование проекта прокладки других инженерных подземных  коммуникаций</t>
  </si>
  <si>
    <r>
      <rPr>
        <sz val="11"/>
        <color rgb="FF000000"/>
        <rFont val="Times New Roman"/>
        <family val="1"/>
        <charset val="204"/>
      </rPr>
      <t>1.2.28. Согласование места размещения объекта строительства (</t>
    </r>
    <r>
      <rPr>
        <i/>
        <sz val="11"/>
        <color rgb="FF000000"/>
        <rFont val="Times New Roman"/>
        <family val="1"/>
        <charset val="204"/>
      </rPr>
      <t>с выездом на место с коэф.1,5)</t>
    </r>
  </si>
  <si>
    <t>1.2.29. Пересогласование проекта газораспределительной системы  поселка  городского  типа или  микрорайона  города  с населением  до 50 тыс.жителей</t>
  </si>
  <si>
    <t>1.2.30. То же, с населением до 200 тыс.жителей</t>
  </si>
  <si>
    <t>1.2.31. Пересогласование проекта газораспределительной системы населенного пункта сельской местности при количестве домов до 10</t>
  </si>
  <si>
    <t>1.2.32. То же, при количестве жилых домов до 50</t>
  </si>
  <si>
    <t>1.2.33. То же, при количестве жилых домов до 100 (На каждые дополнительные 10 домов цена увеличивается на 10 %)</t>
  </si>
  <si>
    <t>1.2.34. Пересогласование проекта прокладки подземного газопровода  в населенном  пункте</t>
  </si>
  <si>
    <t>1.2.35. Тоже, надземного газопровода</t>
  </si>
  <si>
    <t>1.2.36. Пересогласование проекта прокладки межпоселкового подземного газопровода протяженностью до 5 км</t>
  </si>
  <si>
    <t>1.2.37. То же, протяженностью до 10 км (На каждые дополнительные 5 км свыше 10 км цена увеличи-вается на 50 %)</t>
  </si>
  <si>
    <t>1.2.38. Пересогласование проекта строительства ГРП</t>
  </si>
  <si>
    <t>1.2.39. Пересогласование проекта установки ШРП</t>
  </si>
  <si>
    <t>1.2.40. Пересогласование проекта газораспределительной системы предприятия или котельной с ГРУ</t>
  </si>
  <si>
    <t>1.2.41. Пересогласование проекта газораспределительной системы  предприятия  или котельной</t>
  </si>
  <si>
    <t>1.2 42. Пересогласование проекта газораспределительной системы общественного здания производственного назначения</t>
  </si>
  <si>
    <t>1.2.43. Пересогласование проекта на установку бытовых газовых приборов в производственном.общественном   и других  зданиях (административном)</t>
  </si>
  <si>
    <r>
      <rPr>
        <sz val="11"/>
        <color rgb="FF000000"/>
        <rFont val="Times New Roman"/>
        <family val="1"/>
        <charset val="204"/>
      </rPr>
      <t>1.2.44. Пересогласование проекта реконструкции (</t>
    </r>
    <r>
      <rPr>
        <i/>
        <sz val="11"/>
        <color rgb="FF000000"/>
        <rFont val="Times New Roman"/>
        <family val="1"/>
        <charset val="204"/>
      </rPr>
      <t>протяжка, санация</t>
    </r>
    <r>
      <rPr>
        <sz val="11"/>
        <color rgb="FF000000"/>
        <rFont val="Times New Roman"/>
        <family val="1"/>
        <charset val="204"/>
      </rPr>
      <t>)  подземного  газопровода</t>
    </r>
  </si>
  <si>
    <t>1.2.45. Пересогласование проекта реконструкции ГРП</t>
  </si>
  <si>
    <t>1.2.46. Пересогласование проекта на вынос и(или) демонтаж подземного  газопровода</t>
  </si>
  <si>
    <t>1.2.47. То же, надземного газопровода</t>
  </si>
  <si>
    <t>1.2.48. Пересогласование проекта на реконструкцию газораспределительной  системы  предприятия  или котельной</t>
  </si>
  <si>
    <t>1.2.49. Пересогласование проекта на установку промышл. счетчика газа</t>
  </si>
  <si>
    <t>1.2.50. Пересогласование проекта газораспределительной системы жилого дома от места подключения до приборов с количеством квартир до 20</t>
  </si>
  <si>
    <t>1.2.51. Пересогласование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</si>
  <si>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1.2.52. Пересогласование проекта газораспределительной системы от места подключения до прибора многоквартирного жилого дома</t>
  </si>
  <si>
    <t>1.2.53. То же, при планировке квартир в двух уровнях</t>
  </si>
  <si>
    <t>1.2.54. Пересогласование проекта газораспределительной системы от места подключения до прибора многоквартирного жилого дома сШРП</t>
  </si>
  <si>
    <t>1.2.55. Пересогласование проекта прокладки других инженерных подземных коммуникаций</t>
  </si>
  <si>
    <t>1.2.56. Пересогласование места размещения объекта строительства</t>
  </si>
  <si>
    <t xml:space="preserve">Глава З. ВЫДАЧА ТЕХНИЧЕСКИХ УСЛОВИЙ И СОГЛАСОВАНИЕ ПРОЕКТОВ УСТРОЙСТВ  </t>
  </si>
  <si>
    <t>ЭЛЕКТРОХИМИЧЕСКОЙ ЗАЩИТЫ ОТ КОРРОЗИИ ПОДЗЕМНЫХ МЕТАЛЛИЧЕСКИХ СООРУЖЕНИЙ</t>
  </si>
  <si>
    <t>Трудоза-траты на ед.изм., чел .ч</t>
  </si>
  <si>
    <t>Себьсю имость, руб.</t>
  </si>
  <si>
    <t>1.3.1. Выдача технических условий на проектирование устройств электрохимической  защиты  (ЭХЗ)</t>
  </si>
  <si>
    <t xml:space="preserve"> от коррозии подземного газопровода</t>
  </si>
  <si>
    <t>(При выполнении работ по подтверждению выданных технических  условий  к пунктам 1.3.1.-1.3.3.  применять  коэф.0,5)</t>
  </si>
  <si>
    <t>1.3.2. Выдача технических условий на проектирование устройств ЭХЗ на входе и выходе ГРП (ШРП)</t>
  </si>
  <si>
    <t>1.3.3. Выдача технических условий на проектирование устройств ЭХЗ вводов в здания всех назначений</t>
  </si>
  <si>
    <t>1 3.4. Согласование на соответствие выданным техническим условиям проекта устройств ЭХЗ подземного газопровода (При выполнении работ по пересогласования проекта к пунктам 1.3.4 -1.3.6 применять коэф.0,5)</t>
  </si>
  <si>
    <t>1.3.5. Согласование на соответствие выданным техническим условиям проекта устройств ЭХЗ на входе и выходе ГРП (ШРП)</t>
  </si>
  <si>
    <t>1.3.6. Согласование на соответствие выданным техническим условиям проекта устройств ЭХЗ вводов в здания всех назначений</t>
  </si>
  <si>
    <t>Глава 4. ПРОЕКТНЫЕ, КОНСУЛЬТАЦИОННЫЕ И ПРОЧИЕ РАБОТЫ</t>
  </si>
  <si>
    <t>Трудоза-траты на ед.изм., чел.ч</t>
  </si>
  <si>
    <t>1.4.1. Разработка проекта газоснабжения индивидуальной бани, теплицы, гаража, летней кухни</t>
  </si>
  <si>
    <t>1.4.2. Разработка эскиза установки бытового счетчика газа на существую-щем газопроводе</t>
  </si>
  <si>
    <t>1.4.3. Составление рабочего проекта на установку газовой плиты от индивидуальной газобаллонной установки с размещением установки в шкафу</t>
  </si>
  <si>
    <t>1.4.4. Составление исполнительной схемы стыков подземного газопровода при длине до 10 м</t>
  </si>
  <si>
    <t>1.4.5. То же, при длине газопровода от 11 до 100 м</t>
  </si>
  <si>
    <t>1.4.6. То же, при длине газопровода от 101 до 200 м</t>
  </si>
  <si>
    <t>"</t>
  </si>
  <si>
    <t>1.4.7. Разработка заключения по электрозащите</t>
  </si>
  <si>
    <t>заключение</t>
  </si>
  <si>
    <t>1.4.8. Подготовка заключения по использованию газообразного топлива</t>
  </si>
  <si>
    <t>1.4.9. Выдача консультаций по вопросам газоснабжения жилого дома, бани, летней кухни и др.объектов при установке бытовых приборов</t>
  </si>
  <si>
    <t>консультация</t>
  </si>
  <si>
    <t>1.4.10. Выдача консультаций по вопросам газоснабжения предприятия  или  котельной</t>
  </si>
  <si>
    <t>1.4.11. То же, общественного (административного) здания при установке бытовых газовых приборов</t>
  </si>
  <si>
    <t>1.4.12. Выдача копий архивных документов предприятиям</t>
  </si>
  <si>
    <t>техник</t>
  </si>
  <si>
    <t>1.4.13. Выдача копий архивных, документов населению</t>
  </si>
  <si>
    <t>Примечания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Стоимость проектных работ, не включенных в главу 4 раздела 1, определяются на основе "Справочника базовых цен на проектные работы для строительства", Газооборудование и газоснабжение промышленных предприятий, зданий и сооружений. Наружное освещение. М., Минстрой России, 1995.</t>
  </si>
  <si>
    <t>2 При внесении изменений в проектное решение или эскиз (пункты 1.4.1 -1.4.3) или в исполнительную схему стыков (пункты 1.4.4 -1.4.6) стоимость дополнительных работ определяется ГРО с помощью понижающих коэффициентов исходя из объема вносимых изменений (корректировок).</t>
  </si>
  <si>
    <t>3 При необходимости выезда на место обследования применять к тарифу коэф.1,5.</t>
  </si>
  <si>
    <t>РАЗДЕЛ 2. СТРОИТЕЛЬНО-МОНТАЖНЫЕ РАБОТЫ</t>
  </si>
  <si>
    <t>Глава 1. ВРЕЗКА, ОБРЕЗКА МЕТАЛЛИЧЕСКОГО ГАЗОПРОВОДА</t>
  </si>
  <si>
    <t xml:space="preserve">2.1.1. Врезка или обрезка (с заглушкой) подземного газопровода низкого давления с отключением давления в сети при диаметре </t>
  </si>
  <si>
    <t>до 50 мм</t>
  </si>
  <si>
    <t>врезка</t>
  </si>
  <si>
    <t>эл.газосв.5 р.</t>
  </si>
  <si>
    <t>(обрезка)</t>
  </si>
  <si>
    <t>слесарь 4 р.</t>
  </si>
  <si>
    <t>51-100 мм</t>
  </si>
  <si>
    <t>101 -200 мм</t>
  </si>
  <si>
    <t>201 - 300 мм</t>
  </si>
  <si>
    <t>301 -400мм</t>
  </si>
  <si>
    <t>401 -500мм</t>
  </si>
  <si>
    <t>св.500 мм</t>
  </si>
  <si>
    <t>(При врезке с отключением газопровода высокого (среднего) давления всех диаметров применять коэф.1,15; с понижением давления или при врезке заготовкой применять коэф-1,3; при обрезке газопровода без установки заглушки применять коэф.0,8)</t>
  </si>
  <si>
    <t>2.1.2. Врезка или обрезка (с заглушкой) надземного газопровода низкого давления с отключением давления в сети при диаметре до 25 мм</t>
  </si>
  <si>
    <t>32 - 40 мм</t>
  </si>
  <si>
    <t>50 мм</t>
  </si>
  <si>
    <t>51 -100 мм</t>
  </si>
  <si>
    <t>101 -200мм</t>
  </si>
  <si>
    <t>201 -300 мм</t>
  </si>
  <si>
    <t xml:space="preserve">св.300 мм </t>
  </si>
  <si>
    <t xml:space="preserve">врезка </t>
  </si>
  <si>
    <t>(При врезке газопровода заготовкой применять коэф. 1,3; при обрезке газопровода без установки заглушки применять коэф.0,7)</t>
  </si>
  <si>
    <t>2.1.3. Врезка газопровода низкого давления надземной прокладки под давлением в сети при диаметре до 25 мм</t>
  </si>
  <si>
    <t>32- 40 мм</t>
  </si>
  <si>
    <t>2.1.4. Врезка приспособлением ВПГ под газом вновь построенного наружного газопровода высокого (среднего) давления при диаметре присоединяемого газопровода до 150 мм (При выполнении работ по изоляции присоединения газопровода применять коэф. 1,1)</t>
  </si>
  <si>
    <t>2.1.5. Присоединение (врезка) муфтой вновь построенного наружного газопровода к действующему при диаметре присоединяемого газопровода до 32 мм</t>
  </si>
  <si>
    <t>присоед.</t>
  </si>
  <si>
    <t>40 - 50 мм</t>
  </si>
  <si>
    <t>301 - 400 мм</t>
  </si>
  <si>
    <t>401 - 500 мм (При выполнении работ по изоляции присоединения газопровода применять коэф. 1,1)</t>
  </si>
  <si>
    <t>2.1.6. Врезка в действующий внутридомовый газопровод при диаметре до 32 мм</t>
  </si>
  <si>
    <t>40-50 мм</t>
  </si>
  <si>
    <t>2.1.7. Врезка штуцером под газом в действующий внутридомовый газопровод диаметром до 32 мм</t>
  </si>
  <si>
    <t xml:space="preserve"> слесарь 4 р.</t>
  </si>
  <si>
    <t>2.1.8. Сварка стыка диаметром до 50мм</t>
  </si>
  <si>
    <t>стык</t>
  </si>
  <si>
    <t>51 - 100мм</t>
  </si>
  <si>
    <t>101 - 200 мм</t>
  </si>
  <si>
    <t>201-300 мм</t>
  </si>
  <si>
    <t>301 - 500 мм</t>
  </si>
  <si>
    <t>2.1.9. Обрезка внутридомового газопровода с установкой сварной заглушки при диаметре газопровода до 32 мм</t>
  </si>
  <si>
    <t>обрезка</t>
  </si>
  <si>
    <t xml:space="preserve">эл.газосв.4 р. </t>
  </si>
  <si>
    <t>40 - 50 мм (При обрезке без установки заглушки применять тоэф.0,7)</t>
  </si>
  <si>
    <t>2.1.10. Изоляция мест врезки или обрезки газопровода (без приготовления ' мастики) при диаметре до 100мм</t>
  </si>
  <si>
    <t>место</t>
  </si>
  <si>
    <t>301 -400 мм</t>
  </si>
  <si>
    <t>401 - 500 мм</t>
  </si>
  <si>
    <t>2.1.11. Приготовление (разогрев) битумной мастики для изоляции газопровода</t>
  </si>
  <si>
    <t>10кг</t>
  </si>
  <si>
    <t>слесарь 3 р.</t>
  </si>
  <si>
    <t>Примечание - Строительно- монтажные работы на газопроводе и сооружениях выполняют: электрогазосварщик-врезчик и слесарь по эксплуатации и ремонту подземных газопроводов.</t>
  </si>
  <si>
    <t>Глава 2. СТРОИТЕЛЬНО - МОНТАЖНЫЕ РАБОТЫ НА ГАЗОПРОВОДЕ</t>
  </si>
  <si>
    <t>Состав исполнителей</t>
  </si>
  <si>
    <t>ДЛЯ населения (с НДС)</t>
  </si>
  <si>
    <t>2.2.1. Прокладка с пневматическим испытанием стального подземного газопровода диаметром до 100 мм</t>
  </si>
  <si>
    <t>м</t>
  </si>
  <si>
    <t>2.2.2. Прокладка с пневматическим испытанием стального надземного газопровода диаметром до 40 мм</t>
  </si>
  <si>
    <t>50-100 мм</t>
  </si>
  <si>
    <t>2.2.3. Прокладка с пневматическим испытанием внутридомового газопровода диаметром до 50 мм</t>
  </si>
  <si>
    <t>2.2.4. Приварка фланцев к стальному газопроводу диаметром до 50 мм</t>
  </si>
  <si>
    <t>фланец</t>
  </si>
  <si>
    <t>301 -500мм</t>
  </si>
  <si>
    <t>2.2.5. Монтаж изолирующих фланцев на газопроводе диаметром</t>
  </si>
  <si>
    <t>Комплект из</t>
  </si>
  <si>
    <t>2-х фланцев</t>
  </si>
  <si>
    <t>51 - 100 мм</t>
  </si>
  <si>
    <t>2.2.6. Установка горизонтального футляра на газопроводе с заливкой</t>
  </si>
  <si>
    <t>футляр</t>
  </si>
  <si>
    <t>битумом концов футляра при диаметре до 200 мм</t>
  </si>
  <si>
    <t>св. 200 мм</t>
  </si>
  <si>
    <t>2.2.7. Установка вертикального футляра на газопроводе с заливкой битумом верхнего конца футляра</t>
  </si>
  <si>
    <t>2.2.8. Установка футляра на газопроводе в месте пересечения с тепло трассой с полной заливкой битумом при диаметре футляра</t>
  </si>
  <si>
    <t>до 200 мм</t>
  </si>
  <si>
    <t>св.200 мм</t>
  </si>
  <si>
    <t>2.2.9. Установка футляра на кабель в месте пересечения газопровода</t>
  </si>
  <si>
    <t>с кабелем</t>
  </si>
  <si>
    <t>2.2.10. Заливка битумом футляра на газовом вводе</t>
  </si>
  <si>
    <t>2.2.11. Протаскивание в футляр газопровода диаметром до 100 мм</t>
  </si>
  <si>
    <t>слесарь 5 р.</t>
  </si>
  <si>
    <t>св.100 мм</t>
  </si>
  <si>
    <t>2.2.12. Установка стальных задвижек диаметром 50мм</t>
  </si>
  <si>
    <t>задвижка</t>
  </si>
  <si>
    <t>80 мм, 100 мм</t>
  </si>
  <si>
    <t>125 мм,150 мм</t>
  </si>
  <si>
    <t>200 мм</t>
  </si>
  <si>
    <t>300 мм</t>
  </si>
  <si>
    <t>400 мм</t>
  </si>
  <si>
    <t>500 мм</t>
  </si>
  <si>
    <t>2.2.13. Установка чугунных задвижек диаметром 50 мм</t>
  </si>
  <si>
    <t>125 мм, 150 мм</t>
  </si>
  <si>
    <t>200мм</t>
  </si>
  <si>
    <t>2.2.14. Установка контрольной трубки с ковером</t>
  </si>
  <si>
    <t>трубка</t>
  </si>
  <si>
    <t>2.2.15. Устройство контрольного проводника на газопроводе</t>
  </si>
  <si>
    <t>проводник</t>
  </si>
  <si>
    <t>2.2.16. Монтаж (обвязка) конденсатосборника</t>
  </si>
  <si>
    <t>конд.сб.</t>
  </si>
  <si>
    <t>2.2.17. Монтаж стальных фасонных частей диаметром до 50 мм</t>
  </si>
  <si>
    <t>шт.</t>
  </si>
  <si>
    <t>51 - 100км</t>
  </si>
  <si>
    <t>101-200 мм</t>
  </si>
  <si>
    <t>301-400 мм</t>
  </si>
  <si>
    <t>2.2.18. Установка регулятора давления газа диаметром 50 мм</t>
  </si>
  <si>
    <t>регулятор</t>
  </si>
  <si>
    <t>100 мм</t>
  </si>
  <si>
    <t>2.2.19. Устройство битумной изоляции стальных газопроводов диаметром до 100 мм</t>
  </si>
  <si>
    <t>201- 300мм</t>
  </si>
  <si>
    <t>2.2.20. Очистка внутренней полости газопровода продувкой воздухом</t>
  </si>
  <si>
    <t>10м</t>
  </si>
  <si>
    <t>диаметром до 200 мм</t>
  </si>
  <si>
    <t>201- 500мм</t>
  </si>
  <si>
    <t>2.2.21. Заполнение системы газопровода воздухом для проведения</t>
  </si>
  <si>
    <t>пневматических испытаний диаметром до 50 мм</t>
  </si>
  <si>
    <t>2.2.22. Пневматическое испытание внутреннего газопровода диаметром  до 50 мм</t>
  </si>
  <si>
    <t>(На каждые последующие 10 м применять коэф. 0,2)</t>
  </si>
  <si>
    <t>2.2.23. Монтаж сварных переходов с диаметра 300 мм на 200 мм</t>
  </si>
  <si>
    <t>2.2.24. Монтаж сварных переходов с диаметра 200 мм на 100 мм</t>
  </si>
  <si>
    <t>переход</t>
  </si>
  <si>
    <t>2.2.25. Изготовление опоры под газопровод диаметром          до 100мм</t>
  </si>
  <si>
    <t>опора</t>
  </si>
  <si>
    <t>2.2.26. Копание ям для стоек и столбов</t>
  </si>
  <si>
    <t>2.2.27 Установка опоры под газопровод с бетонированием</t>
  </si>
  <si>
    <t>2.2.28. Изготовление крепления для прокладки газопровода диаметром  до 100 мм  по стене здания</t>
  </si>
  <si>
    <t>крепление</t>
  </si>
  <si>
    <t>2.2.29. Пробивка отверстий шлямбуром под крепление в стене здания</t>
  </si>
  <si>
    <t>отверстие</t>
  </si>
  <si>
    <t>2.2.30. Монтаж креплении под газопровод диаметром до 100 мм для  прокладки  по стене  здания</t>
  </si>
  <si>
    <t>2.2.31. Масляная окраска наружного газопровода надземной прокладки,  две  окраски</t>
  </si>
  <si>
    <r>
      <rPr>
        <sz val="11"/>
        <color rgb="FF000000"/>
        <rFont val="Times New Roman"/>
        <family val="1"/>
        <charset val="204"/>
      </rPr>
      <t>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</si>
  <si>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(При окраске с приставной лестницы применять коэф.1,2)</t>
  </si>
  <si>
    <t>2.2.32. Вскрытие асфальтового покрытия отбойным молотком</t>
  </si>
  <si>
    <t>2.2.33. Разработка грунта вручную в траншее</t>
  </si>
  <si>
    <t>м'</t>
  </si>
  <si>
    <t>2.2.34. Тоже, экскаватором</t>
  </si>
  <si>
    <r>
      <rPr>
        <sz val="11"/>
        <color rgb="FF000000"/>
        <rFont val="Times New Roman"/>
        <family val="1"/>
        <charset val="204"/>
      </rPr>
      <t>10м</t>
    </r>
    <r>
      <rPr>
        <vertAlign val="superscript"/>
        <sz val="11"/>
        <color rgb="FF000000"/>
        <rFont val="Times New Roman"/>
        <family val="1"/>
        <charset val="204"/>
      </rPr>
      <t>3</t>
    </r>
  </si>
  <si>
    <t>экскаваторщик</t>
  </si>
  <si>
    <t>2.2.35. Присыпка траншеи вручную</t>
  </si>
  <si>
    <t>м1</t>
  </si>
  <si>
    <t>2.2.36. То же, экскаватором</t>
  </si>
  <si>
    <t>2.2.37. Устройство щебеночного покрытия вручную</t>
  </si>
  <si>
    <t>2.2.38. Планировка площадей бульдозером</t>
  </si>
  <si>
    <r>
      <rPr>
        <sz val="11"/>
        <color rgb="FF000000"/>
        <rFont val="Times New Roman"/>
        <family val="1"/>
        <charset val="204"/>
      </rPr>
      <t>10м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</si>
  <si>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бульдозерист</t>
  </si>
  <si>
    <t>2.2.39. Оформление исполнительно- технической документации на монтаж  надземного  газопровода</t>
  </si>
  <si>
    <t>2.2.40. Оформление исполнительно- технической документации на монтаж  подземного  газопровода</t>
  </si>
  <si>
    <t>Глава 3. МОНТАЖ ГАЗОВОГО ОБОРУДОВАНИЯ В ГРП (ГРУ, ШРП)</t>
  </si>
  <si>
    <t>2.3.1. Установка регулятора давления газа диаметром 50 мм</t>
  </si>
  <si>
    <t>100мм</t>
  </si>
  <si>
    <t>150мм</t>
  </si>
  <si>
    <t>2.3.2. Ревизия ШРП и подготовка к монтажу с регулятором типа РД-32</t>
  </si>
  <si>
    <t>пункт</t>
  </si>
  <si>
    <t>2.3.3. То же, с регулятором типа РД-50</t>
  </si>
  <si>
    <t>2.3.4. Монтаж телемеханизации ГРП (ГРУ)</t>
  </si>
  <si>
    <t>слесарь 6 р.</t>
  </si>
  <si>
    <t>2.3.5. Установка фильтра для очистки газа от механических примесей</t>
  </si>
  <si>
    <t>фильтр</t>
  </si>
  <si>
    <t>при диаметре газопровода до 100 мм</t>
  </si>
  <si>
    <t>2.3.6. Монтаж сбросного клапана ПСК-50</t>
  </si>
  <si>
    <t>клапан</t>
  </si>
  <si>
    <t>2.3.7. Монтаж предохранительного клапана диаметром до 100 мм</t>
  </si>
  <si>
    <t>о</t>
  </si>
  <si>
    <t>Глава 4. МОНТАЖ БЫТОВЫХ ГАЗОВЫХ ПРИБОРОВ И ОБОРУДОВАНИЯ</t>
  </si>
  <si>
    <t>Трудоза-траты на ед.изм-, чел.ч</t>
  </si>
  <si>
    <t>2.4.1. Монтаж, опрессовка, смазка и подключение газовой плиты</t>
  </si>
  <si>
    <t>плита</t>
  </si>
  <si>
    <t>42.14</t>
  </si>
  <si>
    <t>2.4.2. Монтаж, опрессовка, смазка и подключение проточного водонагревателя</t>
  </si>
  <si>
    <t>водонагрев.</t>
  </si>
  <si>
    <t xml:space="preserve">2.4.3. Монтаж, опрессовка, смазка и подключение </t>
  </si>
  <si>
    <t xml:space="preserve">слесарь 5 р. </t>
  </si>
  <si>
    <t>водонагревателя "John Wood"</t>
  </si>
  <si>
    <t xml:space="preserve"> слесарь 6 р.</t>
  </si>
  <si>
    <t>2.4.4. Монтаж, опрессовка, смазка и подключение отопительного газового оборудования емкостного водонагревателя типа АОГВ</t>
  </si>
  <si>
    <t>котел</t>
  </si>
  <si>
    <t>2.4.5. То же, емкостного водонагревателя типа Дон, Хопер и др.</t>
  </si>
  <si>
    <t>2.4.6. Монтаж, опрессовка, смазка и подключение газогорелочного устройства газогорелочного в отопительной печи</t>
  </si>
  <si>
    <t>горелка</t>
  </si>
  <si>
    <t>2.4.7. Установка крана при монтаже внутридомового газового оборудования при диаметре 15-20 мм</t>
  </si>
  <si>
    <t>кран</t>
  </si>
  <si>
    <t>25 - 50 мм (При работе с приставной лестницы применять к цене коэф. 1,2)</t>
  </si>
  <si>
    <t>2.4.8. Установка баллона для сжиженного газа в кухне</t>
  </si>
  <si>
    <t>установка</t>
  </si>
  <si>
    <t>2.4.9. Установка двух баллонов для сжиженного газа в шкафу (без монтажа шкафа)</t>
  </si>
  <si>
    <t xml:space="preserve">слесарь 3 р. </t>
  </si>
  <si>
    <t>2.4.10. То же, с монтажом шкафа</t>
  </si>
  <si>
    <t>2.4.11. Монтаж, опрессовка, смазка и подключение газовой трехгорелочной  газовой плиты  со встроенными  баллонами</t>
  </si>
  <si>
    <t>2.4.12. Монтаж бытового счетчика газа на существующем газопроводе  с опрессовкой  и пуском  газа  (  при монтаже  счетчика  с новой  подводкой   внутридомового  газопровода  и врезкой  крана дополнительно  применять  пукты .1.9  и2.2.3)</t>
  </si>
  <si>
    <t>эл.газосв. 4 р.</t>
  </si>
  <si>
    <t>2.4.13. Установка бытового счетчика газа после ремонта или проверки</t>
  </si>
  <si>
    <t>2.4.14. Монтаж сигнализатора загазованности типа СГГ-6</t>
  </si>
  <si>
    <t>прибор</t>
  </si>
  <si>
    <t>2.4.15. Монтаж счетчика газа РГ-40 - РГ-400</t>
  </si>
  <si>
    <t>эл.газосв. 5 р.</t>
  </si>
  <si>
    <t>2.4.16. Монтаж счетчика газа РГ-600- РГ-1000</t>
  </si>
  <si>
    <t>2.4.17. Монтаж сигнализатора загазованности типа СТМ, СТХ-3, СТХ-6,</t>
  </si>
  <si>
    <t>ЩИТ-2 и др.</t>
  </si>
  <si>
    <t>2.4.18. Монтаж, наладка и пуск комплекта системы контроля</t>
  </si>
  <si>
    <t>СИГЗ</t>
  </si>
  <si>
    <t>загазованности (СИГЗ)</t>
  </si>
  <si>
    <t>монтер 4 р.</t>
  </si>
  <si>
    <t>2.4.19. Замена плиты с новой подводкой газопровода и пуском газа</t>
  </si>
  <si>
    <t>(Для плит повышенной комфортности и импортного производства  применять  коэф.1,25)</t>
  </si>
  <si>
    <t>2.4.20. Замена проточного водонагревателя с новой подводкой  газопровода,  водопровода  и пуском  газа</t>
  </si>
  <si>
    <t>водонагре</t>
  </si>
  <si>
    <t>ватель</t>
  </si>
  <si>
    <t>2.4.21. Замена водяной части проточного водонагревателя спуском газа</t>
  </si>
  <si>
    <t>2.4.22. Замена горелки отопительного аппарата с новой подводкой газопровода и пуском газа</t>
  </si>
  <si>
    <t>газосв. 5 р.</t>
  </si>
  <si>
    <t>2.4.23. Замена отопительного котла с новой подводкой газопровода и пуском газа</t>
  </si>
  <si>
    <t xml:space="preserve"> слесарь 5 р.</t>
  </si>
  <si>
    <t>2.4.24. Замена вытяжных труб у газовых приборов</t>
  </si>
  <si>
    <t>8.4.24. Перестановка газовой плиты с пуском газа</t>
  </si>
  <si>
    <t>2.4.25. То же, с применением сварки</t>
  </si>
  <si>
    <t xml:space="preserve">газосв.4 р. </t>
  </si>
  <si>
    <t>2.4.26. Демонтаж газовой плиты с установкой заглушки</t>
  </si>
  <si>
    <t>2.4.27. Демонтаж проточного водонагревателя с установкой заглушки</t>
  </si>
  <si>
    <t>2.4.28. Демонтаж горелки отопительного котла с установкой заглушки</t>
  </si>
  <si>
    <t>2.4.29. Демонтаж отопительного котла с установкой заглушки</t>
  </si>
  <si>
    <t>2.4.30. Демонтаж бытового счетчика с установкой перемычки</t>
  </si>
  <si>
    <t>2.4.31. Демонтаж ротационного газового счетчика с установкой перемычки</t>
  </si>
  <si>
    <t>2.4.32. Изготовление перемычки при демонтаже газового счетчика</t>
  </si>
  <si>
    <t>перемычка</t>
  </si>
  <si>
    <t>2.4.33. Оформление исполнительно-технической документации на газификацию жилого дома индивидуальной застройки (С выездом на место обследования применять коэф. 1,5)</t>
  </si>
  <si>
    <t>мастер</t>
  </si>
  <si>
    <t>2.4.34. Оформление исполнительно-технической документации на монтаж газового счетчика с выездом на место обследования</t>
  </si>
  <si>
    <t xml:space="preserve">РАЗДЕЛ 3. ПУСКО-НАЛАДОЧНЫЕ РАБОТЫ. ПРИЕМКА И ВВОД В ЭКСПЛУАТАЦИЮ ОБЪЕКТОВ  </t>
  </si>
  <si>
    <t>Трудоза-траты на ед.иэм,, чел.ч</t>
  </si>
  <si>
    <t>Фонд оплаты труда. руб.</t>
  </si>
  <si>
    <t>для предприятий (без НДС)</t>
  </si>
  <si>
    <t>3.1. Прием в эксплуатацию вновь построенного газопровода</t>
  </si>
  <si>
    <t>3.2. Тоже ГРП(ГРУ)</t>
  </si>
  <si>
    <t xml:space="preserve">мастер </t>
  </si>
  <si>
    <t>3.4. То же, газифицированной котельной</t>
  </si>
  <si>
    <t>3.5. То же, технологической газоиспользущей установки предприятия</t>
  </si>
  <si>
    <t>3.6. Прием в эксплуатацию газопровода и газового оборудования общественного здания производственного назначения, административного, общественного здания</t>
  </si>
  <si>
    <t>3.7. Прием в эксплуатацию наружного и внутреннего газопровода, газового оборудования многоквартирного жилого дома</t>
  </si>
  <si>
    <t>3.8. То же. жилого дома индивидуальной застройки</t>
  </si>
  <si>
    <t>3.9. То же, индивидуальной бани (теплицы, гаража, летней кухни)</t>
  </si>
  <si>
    <t>3.10. Первичный пуск в эксплуатацию подземного газопровода (при повторном пуске газа в п. п. 3.10 - 3.33 применять коэф.0,7)</t>
  </si>
  <si>
    <t>3.11. Первичный пуск в эксплуатацию надземного газопровода</t>
  </si>
  <si>
    <t>3.12. Первичный пуск газа в ГРП (ГРУ) при одной нитке газопровода</t>
  </si>
  <si>
    <t xml:space="preserve">3.13. То же, при двух нитках газопровода (При трех нитках применять коэф, 1,3) </t>
  </si>
  <si>
    <t>„</t>
  </si>
  <si>
    <t>3.14. Первичный пуск газа в ШРП при одной нитке газопровода</t>
  </si>
  <si>
    <t>3.15. То же, при двух нитках газопровода</t>
  </si>
  <si>
    <t>3.16. Первичный пуск газа в групповую подземную установку</t>
  </si>
  <si>
    <t>3.17. Первичный пуск подземного газопровода к предприятию</t>
  </si>
  <si>
    <t>3.18. Первичный пуск надземного газопровода к предприятию</t>
  </si>
  <si>
    <t>3.19. Первичный пуск газа в газовое оборудование котельной малой мощности с одним котлом (до 1 Гкал/ч) с автоматикой</t>
  </si>
  <si>
    <t>3.20. То же, без автоматики</t>
  </si>
  <si>
    <t>3.21. Первичный пуск каждого последующего котла малой мощности с автоматикой</t>
  </si>
  <si>
    <t>3.22. То же, без автоматики</t>
  </si>
  <si>
    <t>3.23. Первичный пуск газа в газовое оборудование котельной средней мощности с одним котлом (от 1 до 5 Гкал/ч) с автоматикой</t>
  </si>
  <si>
    <t>3.24. То же, без автоматики</t>
  </si>
  <si>
    <t>3.25. Первичный пуск каждого последующего котла средней мощности с автоматикой</t>
  </si>
  <si>
    <t>3.26. То же, без автоматики</t>
  </si>
  <si>
    <t>3.27. Первичный пуск в эксплуатацию газового оборудования котельной с одним котлом малой мощности с автоматикой и ГРУ (На каждый последующий котеп применять п.3.21)</t>
  </si>
  <si>
    <t>3.28. Первичный пуск в эксплуатацию газового оборудования котельной с одним котлом средней мощности с автоматикой и ГРУ (На каждый последующий котел применять п.3.25)</t>
  </si>
  <si>
    <t>3.29. Первичный пуск газа в технологическую гаэоиспользущую установку предприятия</t>
  </si>
  <si>
    <t>3.30. Пуско-наладочные работы по вводу в эксплуатацию горелок инфракрасного излучения</t>
  </si>
  <si>
    <t>3.31. Первичный пуск газа в газовое оборудование общественного здания производственного назначения, административного, общественного эдания</t>
  </si>
  <si>
    <t>3.32. Пуско-наладочные работы по вводу в эксплуатацию подземного газопровода к жилому дому (ввод до 25 м) (При длине ввода свыше 25 м применять коэф, 1,2)</t>
  </si>
  <si>
    <t>3.33. Пуско-наладочные работы по вводу в эксплуатацию надземного газопровода к жилому дому при длине до 100 м (При длине газопровода свыше 100 м применять коэф.1,1)</t>
  </si>
  <si>
    <t>3.34. Первичный пуск газа в газовое оборудование жилого дома индивидуальной застройки при установке плиты ( При установке двух плит применять коэф.1,8; при установке бытового счетчика газа применять коэф.1,15) (При повторном пуске газа в п.п.3.34 - 3.52 применять коэф.0,6)</t>
  </si>
  <si>
    <t>3.35. То же. при установке проточного водонагревателя (При установке двух водонагревателей применять коэф,1,8; при установке бытового счетчика газа применять коэф.1,05)</t>
  </si>
  <si>
    <t>3.36. То же, при установке отопительного аппарата (При установке двух отопительных аппаратов применять коэф.1,8; при установке бытового счетчика газа применять коэф. 1,1)</t>
  </si>
  <si>
    <t>3.37. То же, при установке плшы и отопительного аппарата (При установке двух отопительных аппаратов применять коэф.1,4; при установке бытового счетчика газа применять коэф.1,08)</t>
  </si>
  <si>
    <t>3.38. То же, при установке двух плит и двух отопительных аппаратов (При установке газового счетчика применять коэф.1,03; двух счетчиков применять коэф 1,06)</t>
  </si>
  <si>
    <t>3.39. Первичный пуск газа в газовое оборудование жилого дома индивидуальной застройки при установке плиты и отопительной горелки (При установке двух горелок применять коэф.1,3; бытового счетчика газа - коэф, 1,1)</t>
  </si>
  <si>
    <t>3-40. То же, при установке двух плит и двух отопительных горелок</t>
  </si>
  <si>
    <t>3-41. Первичныи пуск  газовое оборудование жилого дома индивидуальной  застройки  при установке  плиты  и проточного  водонагревателя</t>
  </si>
  <si>
    <r>
      <rPr>
        <sz val="11"/>
        <color rgb="FF000000"/>
        <rFont val="Times New Roman"/>
        <family val="1"/>
        <charset val="204"/>
      </rPr>
      <t>(</t>
    </r>
    <r>
      <rPr>
        <i/>
        <sz val="11"/>
        <color rgb="FF000000"/>
        <rFont val="Times New Roman"/>
        <family val="1"/>
        <charset val="204"/>
      </rPr>
      <t>При установке двух водонагревателей применять коэф.1,5 ; при установке бытового счетчика газа применить коэф. 1,07)</t>
    </r>
  </si>
  <si>
    <t>3.42. То же, при установке двух плит и двух проточных водонагревателей (При установке газового счетчика применять коэф.1,04; при установке двух счетчиков применять коэф.1,08)</t>
  </si>
  <si>
    <t>3.43. Первичный пуск газа в газовое оборудование жилого дома индивидуальной застройки при установке плиты, проточного водонагревателя и отопительной горелки (При установке бытового счетчика газа применять коэф.1,05)</t>
  </si>
  <si>
    <t>3.44. Первичный пуск газа в газовое оборудование жилого дома индивидуа-льной застройки при установке плиты, проточного водонагревателя и отопительного аппарата (При установке счетчика применять коэф.1,03)</t>
  </si>
  <si>
    <t>3.45. То же, при установке плиты, проточного водонагревателя и двух отопительных аппаратов (При установке двух плит применять коэф.1,1 бытового счетчика газа -коэф. 1,03, двух счетчиков - коэф.1,06 )</t>
  </si>
  <si>
    <t>3.46. То же, при установке двух плит, двух водонагревателей и двух отопительных аппаратов (При установке газового счетчика применять козф.1,03, двух счетчиков применять коэф.1,06)</t>
  </si>
  <si>
    <t>3.47. Первичный пуск газа в газовое оборудование многоквартирного жилого дома при установке газовой плиты, бытового счетчика газа и количестве приборов на одном стояке до 5</t>
  </si>
  <si>
    <t>стояк</t>
  </si>
  <si>
    <t>3.48. То же, при количестве приборов на одном стояке 6-10</t>
  </si>
  <si>
    <t>3.49. То же, при количестве приборов на одном стояке 11-15</t>
  </si>
  <si>
    <t>3.50. То же, при количестве приборов свыше 16</t>
  </si>
  <si>
    <t>3.51. Первичный пуск газа в газовое оборудование многоквартирного жилого</t>
  </si>
  <si>
    <t>дома при установке плиты и проточного водонагревателя, счетчика газа и количестве приборов на одном стояке до 10</t>
  </si>
  <si>
    <t>3.52. То же, при количестве приборов на одном стояке свыше 10</t>
  </si>
  <si>
    <t>РАЗДЕЛ 4. ТЕХНИЧЕСКИЙ НАДЗОР ЗА СТРОИТЕЛЬСТВОМ</t>
  </si>
  <si>
    <t>Глава 1. ТЕХНИЧЕСКИЙ НАДЗОР ЗА СТРОИТЕЛЬСТВОМ ОБЪЕКТОВ ГАЗОРАСПРЕДЕЛИТЕЛЬНОЙ СИСТЕМЫ</t>
  </si>
  <si>
    <t>Договорная цена.руб</t>
  </si>
  <si>
    <t>4.1.1. Технический надзор за строительством подземного газопровода (На каждые последующие 100 м применять киэф.0,6, при повторном вызове в пунктах 4.1.1-4.1.13 применять коэф 0,7)</t>
  </si>
  <si>
    <t>100м</t>
  </si>
  <si>
    <t>4.1.2. Технический надзор за строительством надземного газопровода на опорах (На каждые последующие 25 м применять коэф. 0.6)</t>
  </si>
  <si>
    <t>4.1.3. Технический надзор за строительством подземного газопровода (до 25 м) (На каждые последующие 25 м применять коэф. 0,6)</t>
  </si>
  <si>
    <t>ввод</t>
  </si>
  <si>
    <t>4.1.4. Технический надзор за строительством газопровода и монтажом оборудования в ГРП с одной ниткой редуцирования (При наличии двух ниток применять коэф. 1.5)</t>
  </si>
  <si>
    <t>4.1.5. Технический надзор за строительством газопровода и монтажом оборудования в ГРУ с однои ниткой редуцирования (При наличии двух ниток применять коэф. 1,5)</t>
  </si>
  <si>
    <t>4.1.6. Технический надзор за строительством газопровода и монтажом оборудования ШРП, РДГК, РДНК и др.</t>
  </si>
  <si>
    <t>4.1.7. Технический надзор за строительством внутреннего газопровода и монтажом газового оборудования котельной или технологических печей предприятия</t>
  </si>
  <si>
    <t>4.1.8. Технический надзор за строительством внутреннего газопровода и монтажом газового оборудования ГРУ и котельной или технологи-ческих печей предприятия</t>
  </si>
  <si>
    <t>4.1.9. Технический надзор за строительством и монтажом фасадного и внутреннего газопровода, монтажом газового оборудования административного, общественного здания всех назначений при наличии одной топочной установки (На каждую доп. топочную установку применять коэф. 06)</t>
  </si>
  <si>
    <t>4.1.10. Технический надзор за строительством временного газопровода и монтажом горелок ГИИ для внутренней сушки здания</t>
  </si>
  <si>
    <t>4.1.11. Технический надзор за строительством фасадного, внутридомового газопровода и монтажом газового оборудования в многоквартирном жилом доме</t>
  </si>
  <si>
    <t>4.1.12. Технический надзор за строительством фасадного, внутридомового газопровода и монтажом газового оборудования (до трех приборов) в жилом доме индивидуальной застройки (При установке свыше трех приборов применять коэф. 1,4)</t>
  </si>
  <si>
    <t>4.1.13. Технический надзор за монтажом бытового газового счетчика</t>
  </si>
  <si>
    <t>4.1.14. Технический надзор при производстве земляных работ и строительстве вблизи действующего газопровода</t>
  </si>
  <si>
    <t>4.1.15. Проверка исполнительно-технической документации на построенный подземный газопровод (до 100 м) (В пунктах 4.1.15 и 4.1.16 на каждые последующие 100 м газопро-вода применять коэф.0,5)</t>
  </si>
  <si>
    <t>4.1.16. Проверка исполнительно-технической документации на построенный надземный газопровод (до 100 м)</t>
  </si>
  <si>
    <t>4.1.17. Проверка исполнительно-технической документации на построенный подземный газопровод - ввод</t>
  </si>
  <si>
    <t>4.1.18. Проверка исполнительно-технической документации на построенный  газорегуляторный  пункт</t>
  </si>
  <si>
    <t>(При проверке документации на ГРУ применять коэф.0,5)</t>
  </si>
  <si>
    <t>4.1.19. Проверка исполнительно-технической документации на построенный ШРП,РДГК,РДНК и др-е.</t>
  </si>
  <si>
    <t>4.1.20. Проверка исполнительно-технической документации на законченное  строительство  газопровода  и монтаж  газового  оборудования  котельной (с ГРУ  и одним  котлом)</t>
  </si>
  <si>
    <t>(На каждый дополнительный котел применять коэф.0,5)</t>
  </si>
  <si>
    <t>4.1.21. Проверка исполнительно-технической документации на законченное строительство газопровода и монтаж газового оборудования котельной или технологических печей предприятия</t>
  </si>
  <si>
    <t>4.1.22. Проверка исполнительно-технической документации на законченное строительство  газопровода  и монтаж  газового  оборудования административного, общественного здания всех назначений или  многоквартирного  жилого  дома</t>
  </si>
  <si>
    <t>82.60</t>
  </si>
  <si>
    <t>4.1.23. Проверка исполнительно-технической документации на законченное  оборудования  жилого  дома  индивидуальной  застройки</t>
  </si>
  <si>
    <t xml:space="preserve">Глава 2. ПРОВЕРКА СОСТОЯНИЯ ГАЗОПРОВОДА ПРИБОРНЫМ МЕТОДОМ КОНТРОЛЯ  </t>
  </si>
  <si>
    <t>ПРИ СТРОИТЕЛЬНО-МОНТАЖНЫХ РАБОТАХ</t>
  </si>
  <si>
    <t>Трудоза-траты на ед.изм, чел.ч.</t>
  </si>
  <si>
    <t>Фонд оплаты труда, руб</t>
  </si>
  <si>
    <t>для пред-приятии (без НДС)</t>
  </si>
  <si>
    <t>4.2.1. Проверка защитного покрытия газопровода перед опусканием его в траншею при диаметре газопровода до 100 мм</t>
  </si>
  <si>
    <t>177.18</t>
  </si>
  <si>
    <t>в том числе:</t>
  </si>
  <si>
    <t>внешний осмотр изоляции</t>
  </si>
  <si>
    <t>адгеэия к стали</t>
  </si>
  <si>
    <t>определение толщины изоляции прибором ДИСИ</t>
  </si>
  <si>
    <t>проверка сплошности изоляции</t>
  </si>
  <si>
    <t>4.2.2. То же, при диаметре газопровода 101 - 300 мм</t>
  </si>
  <si>
    <t>адгезия к стали</t>
  </si>
  <si>
    <t>4.2.3. То же, при диаметре газопровода св. 300 мм</t>
  </si>
  <si>
    <t>10 м</t>
  </si>
  <si>
    <t>4.2.4. Внешний осмотр качества изоляции газопровода после опускания его в  траншею</t>
  </si>
  <si>
    <t>4.2.5. Проверка состояния изоляционного покрытия подземных (уличных)  газопроводов  прибором  типа АНПИ  при СМР  после  засыпки  до нулевой  отметки  построенного  газопровода</t>
  </si>
  <si>
    <t>км</t>
  </si>
  <si>
    <t>4.2.6. Проведение механических испытаний стальных сварных</t>
  </si>
  <si>
    <t>соединений, сваренных электросваркой на растяжэние и изгиб</t>
  </si>
  <si>
    <t>при диаметре газопровода до 40 мм</t>
  </si>
  <si>
    <t>(6 образцов)</t>
  </si>
  <si>
    <t>токарь 6 р.</t>
  </si>
  <si>
    <t>50 - 80 мм</t>
  </si>
  <si>
    <t>101 - 200 MM</t>
  </si>
  <si>
    <t>201 - 300 MM</t>
  </si>
  <si>
    <t>св.300 мм</t>
  </si>
  <si>
    <t>4.2.7. Проведение механических испытаний стальных сварных соединений,сваренных  газосваркой  на   растяжение и сплющивание при диаметре газопровода до 40 мм</t>
  </si>
  <si>
    <t>(2образца)</t>
  </si>
  <si>
    <t>81-100 мм</t>
  </si>
  <si>
    <t>•</t>
  </si>
  <si>
    <t>101-150мм</t>
  </si>
  <si>
    <t>-</t>
  </si>
  <si>
    <t>4.2.8. Визуальный и измерительный контроль стального сварного соединения  газопровода  составлением  акта</t>
  </si>
  <si>
    <t>4.2.9. Радиографический  контроль прибором "АРИНА- 0,5-2М" стального сварного соединения газопровода диаметром до 100мм</t>
  </si>
  <si>
    <t>соедин.</t>
  </si>
  <si>
    <t>101 - 300 мм</t>
  </si>
  <si>
    <t>т</t>
  </si>
  <si>
    <t>4.2.10. Ультразвуковой контроль дефектоскопом КСП -1.03 сварных соединений полиэтиленового газопровода диаметром 63 мм</t>
  </si>
  <si>
    <t>110мм</t>
  </si>
  <si>
    <t>160мм</t>
  </si>
  <si>
    <t>225 мм</t>
  </si>
  <si>
    <t>к</t>
  </si>
  <si>
    <t xml:space="preserve">       Примечание - Составление протокола по проведенным испытаниям, измерениям и контролю включено в состав работ.</t>
  </si>
  <si>
    <t>РАЗДЕЛ 5. НАРУЖНЫЕ СТАЛЬНЫЕ ГАЗОПРОВОДЫ, АРМАТУРА И СООРУЖЕНИЯ</t>
  </si>
  <si>
    <t>Глава 1. ТЕХНИЧЕСКОЕ ОБСЛУЖИВАНИЕ</t>
  </si>
  <si>
    <t>Трудоэа траты на ед изм., чел.ч</t>
  </si>
  <si>
    <t>Фонд oплаты труда, руб</t>
  </si>
  <si>
    <t xml:space="preserve"> для пред-прия тия  (без НДС) </t>
  </si>
  <si>
    <t>5.1.1. Обход и осмотр трассы подземного уличного газопровода</t>
  </si>
  <si>
    <t>слесарь 2 р.</t>
  </si>
  <si>
    <t>5.1.2. Обход и осмотр трассы надземного уличного газопровода</t>
  </si>
  <si>
    <t>5.1.3. Обход и осмотр ему  внутриквартального и дворового газопровода</t>
  </si>
  <si>
    <t>5.1.4. Осмотр технического состояния и проверка на загазованность</t>
  </si>
  <si>
    <t>газового ввода</t>
  </si>
  <si>
    <t>5.1.5. Проверка на загазованность газовых колодцев и камер(колодцев)инженерных  подземные  сооружений(коммуникаций)</t>
  </si>
  <si>
    <t>колодец</t>
  </si>
  <si>
    <t>( При выполнении дополнительных работ, связанных с очисткой крышек  колодцев  от снега  и льда  применять коэф.1.2;  при проверке на загазованность через отверстие в крышках  колодцев  применять  коэф.0,8)</t>
  </si>
  <si>
    <t>(камера)</t>
  </si>
  <si>
    <t>5.1.6. Проверка на загазованность подвала здания (технического подполья), подлежащего проверке в зоне 1 м от газопровода  (При использовании штуцера применять коэф. 0,25)</t>
  </si>
  <si>
    <t>подвал</t>
  </si>
  <si>
    <t>5.1.7. Проверка на загазованность контрольной трубки</t>
  </si>
  <si>
    <t>контрольная</t>
  </si>
  <si>
    <t>(При выполнении дополнительных работ, связанных с очисткой крышки ковера от снега и льда в пунктах 5.1.7-5.1.12 применять  коэф.1,2)</t>
  </si>
  <si>
    <t>5.1.8. Проверка технического состояния контрольного проводника</t>
  </si>
  <si>
    <t>контрольный</t>
  </si>
  <si>
    <t>5.1.9. Проверка технического состояния гидрозатвора</t>
  </si>
  <si>
    <t>гидрозатвор</t>
  </si>
  <si>
    <t>5.1.10. Проверка технического состояния конденсатосборника без</t>
  </si>
  <si>
    <t>конденсато-</t>
  </si>
  <si>
    <t>удаления конденсата</t>
  </si>
  <si>
    <t xml:space="preserve">сборник </t>
  </si>
  <si>
    <t>5.1.11. Проверка технического состояния конденсатосборника с удалением конденсата</t>
  </si>
  <si>
    <t>давлением газа</t>
  </si>
  <si>
    <t>5.1.12. Тоже , с удалением конденсата ручным насосом</t>
  </si>
  <si>
    <t>сборник</t>
  </si>
  <si>
    <t>5.1.13. Оформление результатов обхода трассы газопровода</t>
  </si>
  <si>
    <t>рапорт</t>
  </si>
  <si>
    <t>5.1.14. Установка указателя на трассе газопровода</t>
  </si>
  <si>
    <t>знак</t>
  </si>
  <si>
    <t>(При выполнении работы на проезжей части улицы двумя  исполнителями  применять  коэф.2.0)</t>
  </si>
  <si>
    <t>5.1.15. Реставрация настенных знаков с заменой знака</t>
  </si>
  <si>
    <t>5.1.16. То же, без замены знака</t>
  </si>
  <si>
    <t>5.1.17. Буровой осмотр газопровода с асфальто-бетонным покрытием</t>
  </si>
  <si>
    <t>скважина</t>
  </si>
  <si>
    <t>с ипользованием бурильной установки</t>
  </si>
  <si>
    <t>5.1.18. То же, при бурении скважин вручную</t>
  </si>
  <si>
    <t>5.1.19. Буровой осмотр газопровода без покрытия при бурении скважин</t>
  </si>
  <si>
    <t>вручную</t>
  </si>
  <si>
    <t>5.1.20. Шурфовой осмотр газопровода с асфальто-бетонным покрытием</t>
  </si>
  <si>
    <t>шурф</t>
  </si>
  <si>
    <t>(В ценах пунктов 5.1.20-5.1.21 не учтены затраты на разработку  грунта)</t>
  </si>
  <si>
    <t>5.1.21. Тоже, без покрытия</t>
  </si>
  <si>
    <t>,</t>
  </si>
  <si>
    <t>5.1.22. Техническое обслуживание отключающих устройств и линзовых компенсаторов на подземном газопроводе при глубине колодца 1-3 м  и диаметре  крана  51-100мм</t>
  </si>
  <si>
    <t>5.1.23. То же. при глубине колодца до 1 м и диаметре задвижки  до 150мм</t>
  </si>
  <si>
    <t>5.1.24. Техническое обслуживание отключающих устройств и линзовых компенсаторов на подземном  газопроводе при глубине колодца 1-3 м  и диаметре  крана  51-100мм</t>
  </si>
  <si>
    <t>5.1.25. Тоже, при диаметре крана 101-150 мм</t>
  </si>
  <si>
    <t>5.1.26. Техническое обслуживание отключающих устройств и линзовых.</t>
  </si>
  <si>
    <t>компенсаторов на подземном газопроводе при глубине колодца1-3 м  и диаметре  задвижки  151-300мм</t>
  </si>
  <si>
    <t>5.1.27. То же, при диаметре задвижки 301-500 мм</t>
  </si>
  <si>
    <t>5.1.28. Тоже, при диаметре задвижки 501-700 мм</t>
  </si>
  <si>
    <t>5.1.29. Техническое обслуживание задвижки на фасадном наружном газопроводе диаметром до 50 мм 51 - 100мм</t>
  </si>
  <si>
    <t>5.1.30. Очистка газового колодца от грязи н посторонних предметов при глубине колодца до одного метра (При сильном загрязнении колодца в пунктах 5.1.30-5.1.31 применять коэф.1,5)</t>
  </si>
  <si>
    <t>5.1.31. То же, со смазкой арматуры</t>
  </si>
  <si>
    <t>5.1.32. Очистка газового колодца от грязи и посторонних предметов при глубине колодца до трех метров (При сильном загрязнении колодца в пунктах 5.1.32-5-1.33 применять коэф.1,5)</t>
  </si>
  <si>
    <t>5.1.33. То же, со смазкой арматуры</t>
  </si>
  <si>
    <t>5.1.34. Набивка камеры смазкой на кране "КС" с диаметром до 80 мм 81 - 100мм</t>
  </si>
  <si>
    <t>5.1.35. Откачка воды из газового колодца (При выполнении работы на проезжей части улицы двумя исполнителями применять козф, 2,0)</t>
  </si>
  <si>
    <t>5.1.36. Наблюдение со дня выдачи уведомления за производством земляных работ, проводимых рядом с существующим газопроводом</t>
  </si>
  <si>
    <t>обход</t>
  </si>
  <si>
    <t>5.1.37. Оформление разрешения на производство земляных работ с выдачей привязок газопровода (без выезда на место)</t>
  </si>
  <si>
    <t>разрешение</t>
  </si>
  <si>
    <t>а</t>
  </si>
  <si>
    <t>5.1.38. То же, с выездом на место</t>
  </si>
  <si>
    <t>Примечания 1 Регаты ло техническому обслуживанию, ремонту и приборному техническому обследованию газопроводов и сооружений  на  трассе выполняет слесарь по эксплуатации и ремонту подземных газопроводов.                                                                                                                                                                                                           2 Проверка на загазованность арматуры и сооружении ма газопроводе проводится приборным методом.                                                                                                                         3 При техническом обслуживании трасс полиэтиленовых газопроводов и сооружений применяются цены настоящего прейскуранта по следующим пунктам: 5.1.1, 5.1.3, 5.1.5 - 5.1.8,5.1.13 -5.1.23, 5.1.30 - 5.1.31, 5.1.35 - 5.1.38..</t>
  </si>
  <si>
    <t>Глава 2. ПРИБОРНОЕ ТЕХНИЧЕСКОЕ ОБСЛЕДОВАНИЕ ПОДЗЕМНЫХ ГАЗОПРОВОДОВ</t>
  </si>
  <si>
    <t>Состав исполни-те лей</t>
  </si>
  <si>
    <t>Трудоза траты на ед изм., чел. ч.</t>
  </si>
  <si>
    <t>фонд oплаты труда. pyb</t>
  </si>
  <si>
    <t>Себестоимось, руб</t>
  </si>
  <si>
    <t>для пред-приятия (без НДС)</t>
  </si>
  <si>
    <t>дня населения (с НДС)</t>
  </si>
  <si>
    <t>5.2.1. Определение точного местоположения подземных газопроводов трассоискателем типаАНПИ</t>
  </si>
  <si>
    <t xml:space="preserve">слесарь 4 р. </t>
  </si>
  <si>
    <t>5.2.2. Проверка состояния изоляционного покрытия подземных (уличных) газопроводов с использованием приборов тинаЛНПП.</t>
  </si>
  <si>
    <t>5.2.3. Проверка подземных (уличных) газопроводов на герметичность приборами типа ГИВ-М и др.</t>
  </si>
  <si>
    <t>5.2.4. Комплексный приборный метод обследования подземных уличных газопроводов на герметичность и целостность изоляционного покрытия с использованием приборов типа АНПИ, ГИВ-М и др.</t>
  </si>
  <si>
    <t>5.2.5. Проверка технического состояния подземного газопровода лазерной установкой "Искатель" с помощью передвижной лаборатории</t>
  </si>
  <si>
    <t>5.2.6. Контроль качества изоляционного покрытия в местах врезок и шурфах приборным методом обследования при диаметре газопровода до 100 мм 101 -300мм св.300 мм</t>
  </si>
  <si>
    <t xml:space="preserve">врезки </t>
  </si>
  <si>
    <t xml:space="preserve"> (шурф)</t>
  </si>
  <si>
    <t>Примечание - При наличии на трассе подземного (уличного) газопровода в зоне 15 м по обе стороныинтенсивного движения автотранспорта, электротранслорга, линий электро передач, рэдиолиний. кабелей связи, электрических кабелей водоводов, теплотрассы, канализации в пунктах 5.2.1.- 5.2,4 применять коэф-2,0.</t>
  </si>
  <si>
    <t>Глава 3. ТЕКУЩИЙ И КАПИТАЛЬНЫЙ РЕМОНТ ГАЗОПРОВОДОВ</t>
  </si>
  <si>
    <t>5.3.1. Восстановление вручную поврежденных мест защитного покрытия  газопровода  битумной  изоляцией</t>
  </si>
  <si>
    <t>м2 поверхн,</t>
  </si>
  <si>
    <t>5.3.2. Устранение снежно-ледяных и кристалле гидрагных закупорок  газопроводе</t>
  </si>
  <si>
    <t>Способ устранения закупорок:</t>
  </si>
  <si>
    <t>запивкой растворителя</t>
  </si>
  <si>
    <t>закупорка</t>
  </si>
  <si>
    <t>отогревом мecтa ледяной закупорки</t>
  </si>
  <si>
    <t>шуровкой газопровода</t>
  </si>
  <si>
    <t>продувкой газом или воздухом</t>
  </si>
  <si>
    <t>5.3.3. Установка усилительной муфты с гофрой на стыке газопровода</t>
  </si>
  <si>
    <t>муфта</t>
  </si>
  <si>
    <t>эл.газосв. 5р.</t>
  </si>
  <si>
    <t>501 - 600 мм</t>
  </si>
  <si>
    <t>601 - 700 мм</t>
  </si>
  <si>
    <t>(Стоимость работ по восстановлению защитного покрытия  приведена  в пункте 5.3.11</t>
  </si>
  <si>
    <t>5.3.4. Восстановление стенки газопровода наложением заплаты</t>
  </si>
  <si>
    <t>заплата</t>
  </si>
  <si>
    <t>с условным диаметром газопровода до 200 мм</t>
  </si>
  <si>
    <t>СВ.200 мм</t>
  </si>
  <si>
    <t>152.85</t>
  </si>
  <si>
    <t>(Стоимость работ по восстановлению защитного покрытия  приведена  в пункте 5.3.1</t>
  </si>
  <si>
    <t>5.3.5. Замена участка подземного газопровода (врезка катушки) при</t>
  </si>
  <si>
    <t>участок</t>
  </si>
  <si>
    <t>диаметре газопровода до 100 мм</t>
  </si>
  <si>
    <t>(Стоимость работ по восстановлению защитного покрытия  приведена  в пункте 5.3.1)</t>
  </si>
  <si>
    <t>5.3.6. Замена участка фасадного газопровода (врезка катушки)</t>
  </si>
  <si>
    <t>диаметром до 50 мм</t>
  </si>
  <si>
    <t>св 100мм</t>
  </si>
  <si>
    <t>(При работе с приставной лестницы применять в пунктах 5.3.6. и 5.3.8  коэф 1,2)</t>
  </si>
  <si>
    <t>5.3.7. Обрезка участка фасадного газопровода диаметром до 50 мм</t>
  </si>
  <si>
    <t>св. 100 мм</t>
  </si>
  <si>
    <t>5.3.8. Обрезка недействующего газопровода (газового ввода) при</t>
  </si>
  <si>
    <t>501-600 мм</t>
  </si>
  <si>
    <t>601 -700мм</t>
  </si>
  <si>
    <t>5.3.9. Ремонт сборного железобетонного газового колодца</t>
  </si>
  <si>
    <t>(В пунктах 5.3.9 - 5.3.14 при выполнении работ, связанных со</t>
  </si>
  <si>
    <t>снятием и установкой плиты перекрытия колодца, использовать пункт 5.3.39)</t>
  </si>
  <si>
    <t>5.3.10. Ремонт кирпичного газового колодца</t>
  </si>
  <si>
    <t>5.3.11. Замена линзового компенсатора на газопроводе высокого(среднего)  давления  с диаметром  газопровода  до 100мм</t>
  </si>
  <si>
    <t>компенсатор</t>
  </si>
  <si>
    <t>св. 600 мм</t>
  </si>
  <si>
    <t>5.3.12. Замена линзового компенсатора на газопроводе низкого</t>
  </si>
  <si>
    <t>давлении с диаметром газопровода до 100 мм</t>
  </si>
  <si>
    <t>5.3.13. Замена задвижки на газопроводе высокого (среднего) давления с диаметром гааопровода до 100мм</t>
  </si>
  <si>
    <t>101 -700 мм</t>
  </si>
  <si>
    <t>201 -300мм</t>
  </si>
  <si>
    <t>501 - 600мм</t>
  </si>
  <si>
    <t>(В пунктах 5.3.13-5.3.18 при paботе с приставной лестницы применять коэф.1,2; в колодце- коэф 1,4)</t>
  </si>
  <si>
    <t>5.3.14. Замена задвижки на газопроводе низкого давления с диметром</t>
  </si>
  <si>
    <t>газопровода до 100мм</t>
  </si>
  <si>
    <t>5.3.15. Замене прокладок задвижки на газопроводе рысоного (среднего)</t>
  </si>
  <si>
    <t>давления с диаметром газопровода до 100 мм</t>
  </si>
  <si>
    <t>прокладка</t>
  </si>
  <si>
    <t>301- 500 мм</t>
  </si>
  <si>
    <t>св.500 MM</t>
  </si>
  <si>
    <t>5.3.16. Замена прокладок задвижке на газопроводе низкого давления</t>
  </si>
  <si>
    <t>с диаметром газопровода до 100 мм</t>
  </si>
  <si>
    <t>прсжпадка</t>
  </si>
  <si>
    <t>101-200мм</t>
  </si>
  <si>
    <t>5.3.17. Замена сальниковой набивки на задвижке газопровода высокого</t>
  </si>
  <si>
    <t>(среднего) давления с диаметром до 200 мм</t>
  </si>
  <si>
    <t>201 - 500 мм</t>
  </si>
  <si>
    <t>св. 500 мм</t>
  </si>
  <si>
    <t>5.3.18. Замене сальниковой набивки не задвижке газопровода низкого</t>
  </si>
  <si>
    <t>давления с диаметром до 200 мм</t>
  </si>
  <si>
    <t>св 200мм</t>
  </si>
  <si>
    <t>5.3.19. Ремонт задвижки на газопроводе высокого (среднего) давления:</t>
  </si>
  <si>
    <t>(В пунктах 5.3.19 и 5.3.20 при выполнении работ, связанных со</t>
  </si>
  <si>
    <t>снятием  установкой плиты перекрытия колодца, использовать</t>
  </si>
  <si>
    <t>пункт 5.3.39. при работе с приставной лестницы применять</t>
  </si>
  <si>
    <t>коэф.1,2, в колодце - коэф.1,4)</t>
  </si>
  <si>
    <t>5.3.20. Ремонт задвижки на газопроводе низкого давления с диаметром</t>
  </si>
  <si>
    <t>газопровода до 100 мм</t>
  </si>
  <si>
    <t>5.3.21. Замена изолирующих втулок во фланцевых соединениях</t>
  </si>
  <si>
    <t>газопровода при диаметре до 100 мм</t>
  </si>
  <si>
    <t>101 -300мм</t>
  </si>
  <si>
    <t>5.3.22. Масляная окраска ранее окрашенных задвижек в нормальных условиях работы при диаметре газопровода до 200 мм</t>
  </si>
  <si>
    <t>5.3.23. Масляная окраска ранее окрашенных задвижек а неудобных условиях  работы(на высоте  с приставной  лестницы)</t>
  </si>
  <si>
    <t>диаметре газопровода до 200 мм</t>
  </si>
  <si>
    <t>201 -500мм</t>
  </si>
  <si>
    <t>5.3.24. Масляная окраска ранее окрашенных задвижек в колодце при</t>
  </si>
  <si>
    <t>св 500 мм</t>
  </si>
  <si>
    <t>5.3.25. Масляная окраска ранее окрашенных линзовых компенсаторов при диаметре газопровода до 200 мм 201 - 500 мм св. 500 мм</t>
  </si>
  <si>
    <t>компенс.</t>
  </si>
  <si>
    <t xml:space="preserve">слесарь 2 р. </t>
  </si>
  <si>
    <t>5.3.26. Масляная окраска ранее окрашенных надземных газопроводов, одна окраска ]При двух окрасках применять козф.1,5; при груитоаке-коэф-1,3; при окраске с приставной лестницы применять коэф, 1,2)</t>
  </si>
  <si>
    <t>м2 поверхн. газопровода</t>
  </si>
  <si>
    <t>5.3.27. Замена крышки малого ковера</t>
  </si>
  <si>
    <t>крышка</t>
  </si>
  <si>
    <t>5.3.28. То же, большого ковера</t>
  </si>
  <si>
    <t>5.3.29. Поднятие и опускание малого ковера при асфальто-бетонном покрытии</t>
  </si>
  <si>
    <t>ковер</t>
  </si>
  <si>
    <t>эл.газосв.4 р</t>
  </si>
  <si>
    <t>5.3.30. То же, без покрытия</t>
  </si>
  <si>
    <t>5.3.31. Поднятии опускание большого ковера прм асфальто-бетонном покрытии</t>
  </si>
  <si>
    <t>5.3.32. То же, без покрытия</t>
  </si>
  <si>
    <t>5.3.33. Замена ковера при асфальто-бетонном покрытии</t>
  </si>
  <si>
    <t>5.3.34. То же, без покрытия</t>
  </si>
  <si>
    <t>5.3.35. Окраска ковера</t>
  </si>
  <si>
    <t>5.3.36. Замена крышки газового колодца</t>
  </si>
  <si>
    <t>5.3.37. Замена люка газового колодца при асфальто-бетонном покрытии</t>
  </si>
  <si>
    <t>люк</t>
  </si>
  <si>
    <t>5.3.38. То же, без покрытия</t>
  </si>
  <si>
    <t>5.3.39. Замена перекрытия газового колодца  при асфальто-бетоном</t>
  </si>
  <si>
    <t>перекрытие</t>
  </si>
  <si>
    <t>покрытии (При отсутствии асфальте-бетонного покрытия применять коэф.0,4)</t>
  </si>
  <si>
    <t>5.3.40. Ремонт  верхней части футляра газопровода-ввода (набивка уплотнителем и заливка битумом)</t>
  </si>
  <si>
    <t>5.3.41. Ремонт футляра на надземном газопроводе</t>
  </si>
  <si>
    <t>5.3.42. Ремонт футляра на подземном газопроводе при асфальто-бетонном покрытии</t>
  </si>
  <si>
    <t>5.3.43. Ремонт футляра на подземном газопроводе без покрытия</t>
  </si>
  <si>
    <t>5.3.44. Заделка концов футляра</t>
  </si>
  <si>
    <t>5.3.45. Замена футляра на подземном газопроводе с заливкой битумом концов футляра при диаметре до 200 мм</t>
  </si>
  <si>
    <t>5.3.46. Замена вертикального футляра на надземном газопроводе с заливкой битумом верхнего конца футляра</t>
  </si>
  <si>
    <r>
      <rPr>
        <sz val="11"/>
        <color rgb="FF000000"/>
        <rFont val="Times New Roman"/>
        <family val="1"/>
        <charset val="204"/>
      </rPr>
      <t>5.3.47. Пуск газа в газопроводы наружных сетей после выполнения ремонтных работ при длине газопровода до 50 м и диаметре 50-100м (</t>
    </r>
    <r>
      <rPr>
        <i/>
        <sz val="11"/>
        <color rgb="FF000000"/>
        <rFont val="Times New Roman"/>
        <family val="1"/>
        <charset val="204"/>
      </rPr>
      <t>На каждые дополнительные 10 м длины в пунктах 5,3.47 и 5.3.48 применять коэф.0,2)</t>
    </r>
  </si>
  <si>
    <t>пуск</t>
  </si>
  <si>
    <t>5.3.48. Пуск газа в газопроводы наружных сетей после вы полнения ремонтных работ при длине газопровода до 50 м и диаметре 101 - 200 мм</t>
  </si>
  <si>
    <t xml:space="preserve"> слесарь 3 р. </t>
  </si>
  <si>
    <t>(При диаметре газопровода св.200 мм длиной до 50 м на каждые</t>
  </si>
  <si>
    <t>100 мм наружного диаметра применять коэф.1,25; на каждые</t>
  </si>
  <si>
    <t>дополнительные 10 м длины - коэф.0,2)</t>
  </si>
  <si>
    <t>5.3.49. Проверка на прочность и герметичность газопроводов-вводов</t>
  </si>
  <si>
    <t>проверка</t>
  </si>
  <si>
    <t>при длине до 20 м (два ввода) и диаметре до 100 мм</t>
  </si>
  <si>
    <t>(На каждые дополнительные 10 м длины в пунктах 5.3.49 и 5.3.50  применять коэф.0,25)</t>
  </si>
  <si>
    <t>5.3.50. Проверка на прочность и герметичность газопроводов-вводов</t>
  </si>
  <si>
    <t>при длине до 20 м (два ввода) и диаметре 101 - 200 мм</t>
  </si>
  <si>
    <t>5.3.51. Проверка герметичности подземного газопровода опрессовкой  при диаметре  до 100мм</t>
  </si>
  <si>
    <t>св. 300 мм</t>
  </si>
  <si>
    <t>5.3.52. Продувка наружного газопровода при диаметре газопровода</t>
  </si>
  <si>
    <t>до 100 мм</t>
  </si>
  <si>
    <t>cв.500 мм</t>
  </si>
  <si>
    <t>5.3.53. Ремонт опор под надземный газопровод</t>
  </si>
  <si>
    <t>(При работе на высоте с приставной лестницы примем, коэф.1.2)</t>
  </si>
  <si>
    <t>5.3.54. То же, со сваркой</t>
  </si>
  <si>
    <t>5.3.55. Бетонирование опор под надземный газопровод</t>
  </si>
  <si>
    <t>5.3.56. Пристрелка кронштейнов для фасадных газопроводов</t>
  </si>
  <si>
    <t>кронштейн</t>
  </si>
  <si>
    <t>5.3.57. Понижение давляния в газопроводе на период ремонтных работ</t>
  </si>
  <si>
    <t>откл, устр-во</t>
  </si>
  <si>
    <t>(На каждое последующее ГРП применять коэф.0,5)</t>
  </si>
  <si>
    <t>в ГРП</t>
  </si>
  <si>
    <t>5.3.58. Отключение фасадного участка газопровода</t>
  </si>
  <si>
    <t>отключение</t>
  </si>
  <si>
    <t>(С установкой заглушки применять коэф. 3,0)</t>
  </si>
  <si>
    <t>5.3.59. Отключение подземного тупикового газопровода при наличии гидрозатвора</t>
  </si>
  <si>
    <t>5.3.60. Отключение подземного тупикового газопровода при наличии задвижки с установкой заглушки при диаметре задвижки до 100 мм</t>
  </si>
  <si>
    <t>5.3.61. Отключение подземного закольцованного газопровода при диаметре задвижки до 100 мм</t>
  </si>
  <si>
    <t>5.3.62. Установка или снятие заглушки на газопровод» - вводе</t>
  </si>
  <si>
    <t>заглушка</t>
  </si>
  <si>
    <t>5.3.63. Установка или снятие заглушки в колодце</t>
  </si>
  <si>
    <t>5.3.64. Сверление отверстия в крышках газовых колодцев</t>
  </si>
  <si>
    <t>5.3.65. Сверление отверстия на защитном футляре газопровода - ввода</t>
  </si>
  <si>
    <r>
      <rPr>
        <sz val="11"/>
        <color rgb="FF000000"/>
        <rFont val="Times New Roman"/>
        <family val="1"/>
        <charset val="204"/>
      </rPr>
      <t>5.3.66. Оповещение потребителей об отключении газа на период ремонтных работ (</t>
    </r>
    <r>
      <rPr>
        <i/>
        <sz val="11"/>
        <color rgb="FF000000"/>
        <rFont val="Times New Roman"/>
        <family val="1"/>
        <charset val="204"/>
      </rPr>
      <t>до 5 домов на вводе)</t>
    </r>
  </si>
  <si>
    <r>
      <rPr>
        <sz val="11"/>
        <color rgb="FF000000"/>
        <rFont val="Times New Roman"/>
        <family val="1"/>
        <charset val="204"/>
      </rPr>
      <t>5.3.67. Оповещение потребителей об отключении газа на период ремонтных работ (</t>
    </r>
    <r>
      <rPr>
        <i/>
        <sz val="11"/>
        <color rgb="FF000000"/>
        <rFont val="Times New Roman"/>
        <family val="1"/>
        <charset val="204"/>
      </rPr>
      <t>6 -15 домов на вводе</t>
    </r>
    <r>
      <rPr>
        <sz val="11"/>
        <color rgb="FF000000"/>
        <rFont val="Times New Roman"/>
        <family val="1"/>
        <charset val="204"/>
      </rPr>
      <t>)</t>
    </r>
  </si>
  <si>
    <r>
      <rPr>
        <sz val="11"/>
        <color rgb="FF000000"/>
        <rFont val="Times New Roman"/>
        <family val="1"/>
        <charset val="204"/>
      </rPr>
      <t>5.3.68. Оповещение потребителей об отключении газа на период ремонтных работ (&gt;</t>
    </r>
    <r>
      <rPr>
        <i/>
        <sz val="11"/>
        <color rgb="FF000000"/>
        <rFont val="Times New Roman"/>
        <family val="1"/>
        <charset val="204"/>
      </rPr>
      <t xml:space="preserve"> 15 домов на вводе)</t>
    </r>
  </si>
  <si>
    <t>Примечание - При ремонте трасс полиэтиленовых газопроводов, арматуры и сооружений применяются цены настоящего прейскуранта по следующим пунктам: 5.3.2, 5.3.9 - 5.3.10, 5.3.1З - 5.3.20, 5.3.27 - 5 3.40, 5.3.42 - 5.3,45, 5.3.47 - 5.3.52, 5.3,57, 5.3.59 - 5.3.64, 5.3.66 - 5.3.68,</t>
  </si>
  <si>
    <t>ГЛАВА 4 ДИАГНОСТИКА ТЕХНИЧЕСКОГО СОСТОЯНИЯ ПОДЗЕМНЫХ ГАЗОПРОВОДОВ</t>
  </si>
  <si>
    <t>Трудоза-траты на ед.изм., чел,ч</t>
  </si>
  <si>
    <t>Фонд оплаты труда, pyб</t>
  </si>
  <si>
    <t>Себестоимость., руб.</t>
  </si>
  <si>
    <t>Договорная цена.руб.</t>
  </si>
  <si>
    <t>для пред приятии (без НДС)</t>
  </si>
  <si>
    <t>5.4.1. Анализ технической документации и разработка программы</t>
  </si>
  <si>
    <t>программа</t>
  </si>
  <si>
    <t>диагностики</t>
  </si>
  <si>
    <t>5.4.2. Проверка герметичности газопровода</t>
  </si>
  <si>
    <t>5.4.3. Проверка эффективности работы ЭХЗ</t>
  </si>
  <si>
    <t>5.4.4. Проверка состояния изоляции на контакт с грунтом</t>
  </si>
  <si>
    <t>аппаратурой C-Scan</t>
  </si>
  <si>
    <t>5.4.5. Уточнение точечных мест повреждения изоляции аппаратурой АНПИ</t>
  </si>
  <si>
    <t>5.4.6. Оценка состояния металла газопровода. Выявление участков  с аномалией труб</t>
  </si>
  <si>
    <t>5.4.7. Определение мест контрольных шурфов</t>
  </si>
  <si>
    <t>5.4.8. Подготовка и закрытие шурфов</t>
  </si>
  <si>
    <t>экскаваторщ.</t>
  </si>
  <si>
    <t>5.4.9. Измерение свойств и внешнего вида изоляционного покрытия</t>
  </si>
  <si>
    <t>5.4.10. Проверка защитного поляризационного потенциала в шурфах</t>
  </si>
  <si>
    <t>5.4.11. Определение геометрических параметров трубы в шурфах</t>
  </si>
  <si>
    <t>5.4.12. Определение состояния поверхности металла трубы</t>
  </si>
  <si>
    <t>5.4.13. Проведение замеров и расчета напряженно-деформированного состояния трубы (замер и расчет ударной вязкости металла  труб)</t>
  </si>
  <si>
    <t>состояния трубы (замер и расчет ударной вязкости металла  труб)</t>
  </si>
  <si>
    <t>5.4.14. Расчет остаточного ресурса металла труб</t>
  </si>
  <si>
    <t>5.4.15. Разработка рекомендаций по безопасной эксплуатации газопровода  на весь  срок продления  жизненного  цикла  или  обоснование</t>
  </si>
  <si>
    <t>отчет</t>
  </si>
  <si>
    <t>необходимости его замены, составление отчета</t>
  </si>
  <si>
    <t>РАЗДЕЛ 6. ЭЛЕКТРОХИМИЧЕСКАЯ ЗАЩИТА ГАЗОПРОВОДОВ ОТ КОРРОЗИИ</t>
  </si>
  <si>
    <t>Глава 1. УСТАНОВКА (МОНТАЖ). ПУСК И НАЛАДКА СРЕДСТВ ЗАЩИТЫ</t>
  </si>
  <si>
    <t>Фонд oплаты труда. руб.</t>
  </si>
  <si>
    <t>Себесто-имость, руб</t>
  </si>
  <si>
    <t>для пред-приягии (без НДС)</t>
  </si>
  <si>
    <t>для пред-приятий              (без НДС)</t>
  </si>
  <si>
    <t>6.1.1. 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до 10</t>
  </si>
  <si>
    <t>станция</t>
  </si>
  <si>
    <t>монтер 5 р.</t>
  </si>
  <si>
    <t xml:space="preserve"> монтер 6 р.</t>
  </si>
  <si>
    <t>6.1.2. Тоже, при забивке металлических электродов от 11 до 15</t>
  </si>
  <si>
    <t>6.1.3. Тоже, при забивке металлических к электродов от 16 до 20</t>
  </si>
  <si>
    <t>6.1.4. Тоже, при забивке металлических электродов от 21 до 25</t>
  </si>
  <si>
    <t>6.1.5. То же, при забивке металлических электродов от 26 до 30 (При забивке сверх 30 электродов на каждый последующий электрод применяется коэф.0,02, составом работ предусмотрено измерение разности потенциалов в одной г^чхе при включенной и выключенной ПЗЛК, при большем количестве измерений в пунктах 5.3.1 - 5.3.5 применять цену по п.5.1.3)</t>
  </si>
  <si>
    <t>6.1.6. Установка опытного усиленного дренажа с применением ПЗПК</t>
  </si>
  <si>
    <t>дренаж</t>
  </si>
  <si>
    <t>6.1.7. Монтаж и установка поляризованного дренажа</t>
  </si>
  <si>
    <t>128.30</t>
  </si>
  <si>
    <t>6.1.8. То же, усиленного электродренажа</t>
  </si>
  <si>
    <t>6.1.9. Установка катодной станции на постаменте</t>
  </si>
  <si>
    <t>6.1.10. Тоже, на кирпичной стене</t>
  </si>
  <si>
    <t>6.1.11. Установка и наладка протекторной защиты</t>
  </si>
  <si>
    <t>протект. гр.</t>
  </si>
  <si>
    <t>6.1.12. Установка электроперемычки на подземном трубопроводе</t>
  </si>
  <si>
    <t>6.1.13. Установка медно-сульфатного электрода длительного действия</t>
  </si>
  <si>
    <t>МЭД</t>
  </si>
  <si>
    <t>6.1.14. Монтаж и установка универсального блока совместной защиты УБСЗ</t>
  </si>
  <si>
    <t>блок</t>
  </si>
  <si>
    <t>6.1.15. Установка контактного устройства на анодном заземлении в колодце</t>
  </si>
  <si>
    <t>контактное устр-во</t>
  </si>
  <si>
    <t>6.1.16. Установка контактного устройства на анодном заземлении в ковере</t>
  </si>
  <si>
    <t>6.1.17. Установка муфты на кабеле</t>
  </si>
  <si>
    <t>6.1.18. Пооперационный контроль при строительстве средств защиты от электрохимической коррозии (При повторном вызове применять коэф. 0,8)</t>
  </si>
  <si>
    <t>ЭЗУ</t>
  </si>
  <si>
    <t>6.1.19. Наладка катодных преобразователей на месте установки</t>
  </si>
  <si>
    <t>6.1.20. Наладка дренажной защиты на месте установки станции</t>
  </si>
  <si>
    <t>6.1.21. Пуски наладка универсального блока совместной защиты на месте установки</t>
  </si>
  <si>
    <t>6.1.22. Приемка в эксплуатацию шунтирующих перемычек</t>
  </si>
  <si>
    <t>6.1.23. Прием в эксплуатацию КИП</t>
  </si>
  <si>
    <t>кип</t>
  </si>
  <si>
    <t>6.1.24. Прием в эксплуатацию электрохимических устройств</t>
  </si>
  <si>
    <t>устройство</t>
  </si>
  <si>
    <t>6.1.25. Приемка в эксплуатацию изолирующих фланцевых соединений</t>
  </si>
  <si>
    <r>
      <rPr>
        <sz val="11"/>
        <color rgb="FF000000"/>
        <rFont val="Times New Roman"/>
        <family val="1"/>
        <charset val="204"/>
      </rPr>
      <t>6.1.26. Проверка, регулировка и испытание под максимальной нагрузкой ЭЗУ в течении  6  часов на поляризованном дренаже (</t>
    </r>
    <r>
      <rPr>
        <i/>
        <sz val="11"/>
        <color rgb="FF000000"/>
        <rFont val="Times New Roman"/>
        <family val="1"/>
        <charset val="204"/>
      </rPr>
      <t>На каждые последующие 6 часов в пунктах 5,3-26 - 5-3.29 применять коэф 0.7)</t>
    </r>
  </si>
  <si>
    <t>6.1.27. Проверка, регулировка   испытание под максимальной нагрузкой ЭЗУ в течении 6 часов на усиленном друнаже</t>
  </si>
  <si>
    <t>6.1.28. Проверка, регулировка и испытание под максимальной нагрузкой станции катодной защиты с управляемыми выпрямителями</t>
  </si>
  <si>
    <t>6.1.29. То же, с неуправляемыми выпрямителями</t>
  </si>
  <si>
    <t>6.1.30. Присоединение потемциалоуравнивающих продольных и поперечных перемычек</t>
  </si>
  <si>
    <t xml:space="preserve">эл.газосв. 5 р </t>
  </si>
  <si>
    <t>6.1.31. Присоединение потенциалоуравнивающих злекфопервмычек</t>
  </si>
  <si>
    <t>6.1.32. Предустановочный контроль оборудования преобразователей поляризованного дренажа и блока совместной защиты</t>
  </si>
  <si>
    <t>блок ЭЗУ</t>
  </si>
  <si>
    <t>6.1.33. Предустановочный контроль оборудования пряобразователей дренажной установки на сложных электронных схемах</t>
  </si>
  <si>
    <t>6.1.34. Предустановочный контроль оборудования преобразователей катодной установки на сложных электронных схемах</t>
  </si>
  <si>
    <t>6.1.35. Предустановочный контроль оборудования преобразователей неавтоматической катодной станции</t>
  </si>
  <si>
    <t>6.1.36. То же, протекгорной защиты</t>
  </si>
  <si>
    <t>протект.гр,</t>
  </si>
  <si>
    <t>6.1.37. Тоже, анодных заземлителей</t>
  </si>
  <si>
    <t>заземлитель</t>
  </si>
  <si>
    <t>6.1.38. Испытание изоляции электрических кабелей</t>
  </si>
  <si>
    <t>присоед-ние</t>
  </si>
  <si>
    <t>мотер 5 р.</t>
  </si>
  <si>
    <r>
      <rPr>
        <sz val="11"/>
        <color rgb="FF000000"/>
        <rFont val="Times New Roman"/>
        <family val="1"/>
        <charset val="204"/>
      </rPr>
      <t>6.1.39 Монтаж анодного горизонтального заземлителя из чугунных труб при длине электродов и труб до 3-х метров (</t>
    </r>
    <r>
      <rPr>
        <i/>
        <sz val="11"/>
        <color rgb="FF000000"/>
        <rFont val="Times New Roman"/>
        <family val="1"/>
        <charset val="204"/>
      </rPr>
      <t>На каждый последующий электрод в пунктах 5.3.39 - 5.3.40 применять к цене коэф.0,4)</t>
    </r>
  </si>
  <si>
    <t>электрод</t>
  </si>
  <si>
    <t>6.1.40. Монтаж анодного горизонтального эаземлителя из чугунных труб при длине электродов и труб до 6 метров</t>
  </si>
  <si>
    <r>
      <rPr>
        <sz val="11"/>
        <color rgb="FF000000"/>
        <rFont val="Times New Roman"/>
        <family val="1"/>
        <charset val="204"/>
      </rPr>
      <t>6.1.41. Монтаж анодного вертикального эаземлителя из чугунных труб при длине электродов и труб до 3-х метров (</t>
    </r>
    <r>
      <rPr>
        <i/>
        <sz val="11"/>
        <color rgb="FF000000"/>
        <rFont val="Times New Roman"/>
        <family val="1"/>
        <charset val="204"/>
      </rPr>
      <t>На каждый последующий электрод в пунктах 5.3.41 - 5.3.44 применять к цене коэф.0,3)</t>
    </r>
  </si>
  <si>
    <t>6.1.42. Монтаж анодного переходного заземлителя из чугунных труб при длине электродов и труб до 6 метров</t>
  </si>
  <si>
    <t>электрад</t>
  </si>
  <si>
    <t>6.1.43 Монтяж анодного вертикального заземлителя из чугунных труб при длине электродов до 6 м и труб до 3 м</t>
  </si>
  <si>
    <t>6. 1.44. Монтаж анодного вертикального заземлителя из чугунных труб при длине электродов до 12 м и труб до 6 м</t>
  </si>
  <si>
    <t>6.1.45. Монтаж глубинного анодного вертикального заземлителя из чугунных труб при длине электродов до 24 м и труб до 6 м</t>
  </si>
  <si>
    <t>6.1.46. Монтаж глубинного анодного вертикального заземлителя при длине электродов до 36 м и труб до 6 м</t>
  </si>
  <si>
    <t>6.1.47. Монтаж глубинного анодного вертикального заземлителя при длине электродов до 48 м и 1руб до 6 м</t>
  </si>
  <si>
    <t>6.1.48. Монтаж анодного горизонтального заземлителя из углеграфи-товых электродов при длине электродов и труб до 3-х м (На каждый последующий электрод в пунктах 5.3.48 - 5,3.49 применять к цене коэф 0.4)</t>
  </si>
  <si>
    <t>6.1.49. Тоже, при длине электродов и труб до 6 метров</t>
  </si>
  <si>
    <t>6.1.50. Монтаж анодного вертикального заземлителя из углаграфитовых</t>
  </si>
  <si>
    <t xml:space="preserve"> труб при длине электродов и труб до 3-х метров</t>
  </si>
  <si>
    <t>(На каждый последующий электрод в пунктах 5.3.50 - 5.3.53  применять коэф.0,3)</t>
  </si>
  <si>
    <t>6.1.51. То же, при длине труб при длине электродов и труб до 6 метров</t>
  </si>
  <si>
    <t>6.1.52. То жв, при длине электродов до 6 м и длине труб до 3 м</t>
  </si>
  <si>
    <t>6.1.53. Тоже. при длине электродов до 12 ми длине труб до 6 м</t>
  </si>
  <si>
    <t>6.1.54. Монтаж горизонтального анодного заземлителя из профильной</t>
  </si>
  <si>
    <t>стали, водо- газопроводных труб и железнодорожных рельсов  при длине до 6м</t>
  </si>
  <si>
    <t>(На каждый послед. электрод применить козф. 0,25)</t>
  </si>
  <si>
    <t>6.1.55. Монтаж анодного вертикального заземлителя из железокремниевых  электродов</t>
  </si>
  <si>
    <t xml:space="preserve"> при длине электродов до 7 метров</t>
  </si>
  <si>
    <t>(На каждый послед.  электрод применять коэф. 0.3)</t>
  </si>
  <si>
    <t>6.1.56. Тоже, при длине электродов до 14м</t>
  </si>
  <si>
    <t>6.1.57. Монтаж контрольно-измерительного пункта на трубопроводе без  электрода  сравнения</t>
  </si>
  <si>
    <t>6.1.58. То же, с электродом сравнения длительного действия</t>
  </si>
  <si>
    <t>6. 1.59. Устройство эащитного вертикального заземления</t>
  </si>
  <si>
    <t>заземление</t>
  </si>
  <si>
    <t>6.1.60. Прокладка дренажного кабеля в траншее (баз стоимости кабеля )</t>
  </si>
  <si>
    <t>6.1.61. Прокладка кабеля питания в траншеях</t>
  </si>
  <si>
    <t>6.1.62. Прокладка кабеля в стальной трубе по стенам или опорам</t>
  </si>
  <si>
    <t>6.1.63. Прокладка провода в стальной трубе по стенам или опорам</t>
  </si>
  <si>
    <t>6.1.64. Подвеска кабеля между опорами</t>
  </si>
  <si>
    <t>6.1.65. Подключение кабеля к трубопроводу в колодце (ковеpe)</t>
  </si>
  <si>
    <t>подключ-в</t>
  </si>
  <si>
    <t>6.1.66. Подключение кабеля к трубопроводу в грунте</t>
  </si>
  <si>
    <t>6.1.67. Подключение кабеля к рельсам трамвая в колодце (ковере)</t>
  </si>
  <si>
    <t>6.1.68. Подключение кабеля к рельсам трамвая в грунте</t>
  </si>
  <si>
    <t>6.1.69. Монтаж узла учета электроэнергии</t>
  </si>
  <si>
    <t>узел</t>
  </si>
  <si>
    <t>6.1.70. Монтаж опоры воздушной линии</t>
  </si>
  <si>
    <t>6.1.71. Установка опознавательных знаков</t>
  </si>
  <si>
    <t>6.1.72. Тоже, с опорным столбиком</t>
  </si>
  <si>
    <t>Глава 2. ТЕХНИЧЕСКОЕ ОБСЛУЖИВАНИЕ ЭЛЕКТРОЗАЩИТНЫХ УСТРОЙСТВ</t>
  </si>
  <si>
    <t>Трудоза-траты на ед.изм., чел часов</t>
  </si>
  <si>
    <t>для пред-приятий        (без НДС)</t>
  </si>
  <si>
    <t>6.2.1. Измерение разности потенциалов визуальными приборами.</t>
  </si>
  <si>
    <t>Место измерения: "сооружение-сооружение"</t>
  </si>
  <si>
    <t>измерения</t>
  </si>
  <si>
    <t>6.2.2. Измерение разности потенциалов визуальными приборами.  Место намерения "рельс-земля"</t>
  </si>
  <si>
    <t>6.2.3. Измерение разности потенциалов визуальными приборами.</t>
  </si>
  <si>
    <t>77.35</t>
  </si>
  <si>
    <t>Место измерения стальным или медно-сульфатным электродом:  "сооружение-земля"</t>
  </si>
  <si>
    <t>6.2.4. Измерение разности потенциалов самопишущими  приборами.</t>
  </si>
  <si>
    <t>Место измерения: "сооружение-земля" при снятии показаний  в течении 4  часов</t>
  </si>
  <si>
    <t>в течении 4 часов</t>
  </si>
  <si>
    <t>8 часов</t>
  </si>
  <si>
    <t>24 часов</t>
  </si>
  <si>
    <t>6.2.5. Измерение разности потенциалов самопишущими приборами.</t>
  </si>
  <si>
    <t>Место измерения: "сооружение-сооружение", "рельс - земля"</t>
  </si>
  <si>
    <t>при снятии показаний в течении 4 часов</t>
  </si>
  <si>
    <t>6.2.6. Измерение разности потенциалов методам выносного электрода до 0,5 км подземного сооружения</t>
  </si>
  <si>
    <t>6.2.7. То же. при длине подземного сооружения св. 0,5 км</t>
  </si>
  <si>
    <t>6.2.8. Измерение разности потенциалов визуальными приборами</t>
  </si>
  <si>
    <t>между протектором и землей или в цепи протектора</t>
  </si>
  <si>
    <t>6.2.9. Измерение сопротивления визуальными приборами между протектором и газопроводом</t>
  </si>
  <si>
    <t>6.2.10. Измерение сопротивления дренажной цепи катодной защиты</t>
  </si>
  <si>
    <t>6.2.11. Измерение сопротивления рельсового стыка при помощи  стыкомера</t>
  </si>
  <si>
    <t>6.2.12. То же, при помощи двух милливольтметров</t>
  </si>
  <si>
    <t>6.2.13. Измерение удельного электрического сопротивления грунта</t>
  </si>
  <si>
    <t>при расстоянии между точками до 200 м</t>
  </si>
  <si>
    <t>6.2.14. Измерение удельного электрического сопротивления грунта при расстоянии между точками от 200 М до 500 м</t>
  </si>
  <si>
    <t>6.2.15. Измерение сопротивления растеканию тока заземляющих устройств или анодного заземления</t>
  </si>
  <si>
    <t>6.2.16. Измерение продольного и поперечного градиента потенциала</t>
  </si>
  <si>
    <t>6.2.17. Измерение поляризационного потенциала с накопительным</t>
  </si>
  <si>
    <t>КИП</t>
  </si>
  <si>
    <t>конденсатором на КИП. оборудованных МЭСД АКХ</t>
  </si>
  <si>
    <t>монтер 6 р.</t>
  </si>
  <si>
    <t>6.2.18. То же, не оборудованных МЭСД АКХ</t>
  </si>
  <si>
    <t>6.2.19. Определение опасного действия переменного тока</t>
  </si>
  <si>
    <t>6.2.20. Определение полярности омического падения потенциала между сооружением и вспомогательным электродом сравнения</t>
  </si>
  <si>
    <t>6.2.21. Определение наличия блуждающих токов в земле при  измерении "земля - земля"</t>
  </si>
  <si>
    <t>6.2.22. Определение наличия блуждающих токов в земле при  измерении "земля-металическое  сооружение"</t>
  </si>
  <si>
    <t>6.2.23. Определение коррозионной агрессивности грунта по плотности катодного тока</t>
  </si>
  <si>
    <t>пункт измерения</t>
  </si>
  <si>
    <t>6.2.24. Определение коррозионной агрессивности грунта по удельному электрическому сопротивлению в лабораторных условиях</t>
  </si>
  <si>
    <t>6.2.25. Определение величины и направления тока в трубопроводе</t>
  </si>
  <si>
    <t>измерение</t>
  </si>
  <si>
    <t>6.2.26. Проверка исправности изолирующего фланцевого (муфтового) Соединения на вводах газопровода с выдачей заключения</t>
  </si>
  <si>
    <t>6.2.27. Проверка исправности электро перемычек с выдачей заключения</t>
  </si>
  <si>
    <t>6.2.78. Проверка исправности контрольно-измерительных пункта, обору-дованного медно-сульфагным электродом длительного действия</t>
  </si>
  <si>
    <t>6.2.29. Технический осмотр прогекторной защиты при измерении стальным электродом сравнения</t>
  </si>
  <si>
    <t>протекторн. защита</t>
  </si>
  <si>
    <t>6.2.30. Технический осмотр протекторной защиты при измерении медно-сульфатным электродом сравнения</t>
  </si>
  <si>
    <r>
      <rPr>
        <sz val="11"/>
        <color rgb="FF000000"/>
        <rFont val="Times New Roman"/>
        <family val="1"/>
        <charset val="204"/>
      </rPr>
      <t>6.2.31. Технический осмотр автоматической станции катодной защиты на сложных электронных схемах (</t>
    </r>
    <r>
      <rPr>
        <i/>
        <sz val="11"/>
        <color rgb="FF000000"/>
        <rFont val="Times New Roman"/>
        <family val="1"/>
        <charset val="204"/>
      </rPr>
      <t>В состав работ включено измерение разности потенциалов "сооружение-земля" B точке дренирования, при большем количе-стве измерений в пп, 5.1.31 - 5.1.33 использовать цены п.5.1.3.)</t>
    </r>
  </si>
  <si>
    <t xml:space="preserve">монтер 5 р. </t>
  </si>
  <si>
    <t>6.2.32. Технический осмотр автоматической станции катодной защиты на электронных схемах средней сложности</t>
  </si>
  <si>
    <t>6.2.33. Технический осмотр неавтоматической станции катодной защиты</t>
  </si>
  <si>
    <t>6.2.34. Технический осмотр усиленной дренажной установки на сложных электронных схемах</t>
  </si>
  <si>
    <t>6.2.35. Технический осмотр усиленной дренажной установки на электронных схемах средней сложности</t>
  </si>
  <si>
    <t>6.2.36. Технический осмотр поляризованном дренажной установки</t>
  </si>
  <si>
    <t>6.2.37. Технический осмотр блока совместной защиты</t>
  </si>
  <si>
    <t>6.2.38. Проверка эффективности действия катодной или дренажной на установки на сложных электронных схемах при измерении разности потенциалов до 4 пунктов</t>
  </si>
  <si>
    <t>до 6 пунктов</t>
  </si>
  <si>
    <t>до 8 пунктов</t>
  </si>
  <si>
    <r>
      <rPr>
        <sz val="11"/>
        <color rgb="FF000000"/>
        <rFont val="Times New Roman"/>
        <family val="1"/>
        <charset val="204"/>
      </rPr>
      <t>до 10 пунктов (</t>
    </r>
    <r>
      <rPr>
        <i/>
        <sz val="11"/>
        <color rgb="FF000000"/>
        <rFont val="Times New Roman"/>
        <family val="1"/>
        <charset val="204"/>
      </rPr>
      <t>При измерении разности потенциалов сверх 10 пунктов на каждый последующий пункт применять коэф. 0,085)</t>
    </r>
  </si>
  <si>
    <t>6.2.39. Проверка эффективности действия катодной или дренажной на установки на средних электронных схемах при измерении разности потенциалов до 4 пунктов</t>
  </si>
  <si>
    <t xml:space="preserve"> монтер 5 р.</t>
  </si>
  <si>
    <r>
      <rPr>
        <i/>
        <sz val="11"/>
        <color rgb="FF000000"/>
        <rFont val="Times New Roman"/>
        <family val="1"/>
        <charset val="204"/>
      </rPr>
      <t>до 10 пунктов (</t>
    </r>
    <r>
      <rPr>
        <sz val="11"/>
        <color rgb="FF000000"/>
        <rFont val="Times New Roman"/>
        <family val="1"/>
        <charset val="204"/>
      </rPr>
      <t>При измерении разности потенциалов сверх 10 пунктов на каждый последующий пункт применять коэф. 0,085)</t>
    </r>
  </si>
  <si>
    <t>6.2.40. 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</t>
  </si>
  <si>
    <r>
      <rPr>
        <sz val="11"/>
        <color rgb="FF000000"/>
        <rFont val="Times New Roman"/>
        <family val="1"/>
        <charset val="204"/>
      </rPr>
      <t>6.2.41. Периодическая регулировка (наладка) режима работы автомати-ческой ЭЗУ на сложных электронных схемах (</t>
    </r>
    <r>
      <rPr>
        <i/>
        <sz val="11"/>
        <color rgb="FF000000"/>
        <rFont val="Times New Roman"/>
        <family val="1"/>
        <charset val="204"/>
      </rPr>
      <t>В состав работ включено измерение разности потенциалов "сооружение-земля" а точке дренирования, при большем количе-стве измерений в пп.5.1.41 - 5.1.43.использовать п.5.1.3.)</t>
    </r>
  </si>
  <si>
    <t>22.49</t>
  </si>
  <si>
    <t>6.2.42. Периодическая регулировка (наладка) режима работы автомати-ческой ЭЗУ на электронных схемах средней сложности</t>
  </si>
  <si>
    <t>6.2.43. Периодическая регулировка (наладка) режима работы неавтома-тической ЭЗУ</t>
  </si>
  <si>
    <t>6.2.44. Проверка, регулировка и испытание под максимальной нагрузкой поляризованного дренажа</t>
  </si>
  <si>
    <t>6.2.45. Проверка, регулировка и испытание под максимальной нагрузкой усиленного дренажа с магнитными усилителями</t>
  </si>
  <si>
    <t>6.2.46. Проверка, регулировка и испытание под максимальной нагрузкой усиленного дренажа с электронной системой регулирования</t>
  </si>
  <si>
    <t>6.2.47. Проверка, регулировка И испытание под максимальной нагрузкой станции катодной защиты с неуправляемыми выпрямителями</t>
  </si>
  <si>
    <t>6.2.48. Проверка, регулировка и испытание под максимальной нагрузкой станции катодной защиты с управляемыми выпрямителями</t>
  </si>
  <si>
    <t>6.2.49. Определение трассы газопровода и сбор данных коррозионного состояния подземного газопровода с помощью передвижной лаборатории</t>
  </si>
  <si>
    <t xml:space="preserve">инженер </t>
  </si>
  <si>
    <t>Примечания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Техническое обслуживание электрохнмзащиты газопроводов от коррозии включает проверку эффективности работы защиты и технический осмотр ЭЗУ,</t>
  </si>
  <si>
    <t>2 Работы по электрохимической защите газопроводов от коррозии выполняет монтер по защите подземных трубопроводов от коррозии</t>
  </si>
  <si>
    <t>Глава 3. ТЕКУЩИЙ И КАПИТАЛЬНЫЙ РЕМОНТ</t>
  </si>
  <si>
    <t>Фонд оплаты труда. Руб.</t>
  </si>
  <si>
    <t>Договорная цена руб.</t>
  </si>
  <si>
    <t>для пред-приятий     (без НДС)</t>
  </si>
  <si>
    <t>6.3.1. Демонтаж у становки усиленного дренажа при массе до 100 кг</t>
  </si>
  <si>
    <t>6.3.2. Демонтаж установки усиленного дренажа при массе св. 100 кг</t>
  </si>
  <si>
    <t>6.3.3. Демонтаж установки поляризованного дренажа массой до 100 кг</t>
  </si>
  <si>
    <t>6.3.4. Демонтаж установки поляризованного дренажа массой св.100 кг</t>
  </si>
  <si>
    <t>6.3.5. Демонтаж станции катодной защиты при массе до 100 кг</t>
  </si>
  <si>
    <t>6.3.6. Демонтаж станции катодной защиты при массе св.100 кг</t>
  </si>
  <si>
    <t>6.3.7. Внешний осмотр автоматической ЭЗУ с составлением дефектной ведомости</t>
  </si>
  <si>
    <t xml:space="preserve">монтер 4 р. </t>
  </si>
  <si>
    <t>6.3.8. Внешний осмотр неавтоматической ЭЗУ с составлением дефектной ведомости</t>
  </si>
  <si>
    <t>6.3.9. Ремонт электронного (электромагнитного) блока управления ЭЗУ при количестве заменяемых деталей до 2</t>
  </si>
  <si>
    <t>до 5</t>
  </si>
  <si>
    <t>до 8</t>
  </si>
  <si>
    <t xml:space="preserve">до 10  </t>
  </si>
  <si>
    <t>6.3.10. Ремонт питающего трансформатора блока управления ЭЗУ на сложных электронных схемах</t>
  </si>
  <si>
    <t>трансформ.</t>
  </si>
  <si>
    <t>6.3.11. Ремонт питающего трансформатора блока управления неавтоматической катодной станции или поляризованного дренажа</t>
  </si>
  <si>
    <t>6.3.12. Ремонт импульсного трансформатора блока управления ЭЗУ на сложных электронных схемах</t>
  </si>
  <si>
    <t>6.3.13. Ремонт импульсного трансформатора блока управления неавтоматической катодной станции или поляризованного дренажа</t>
  </si>
  <si>
    <t>6.3.14. Ремонт импульсного трансформатора электроизмерительного блока ЭЗУ на сложных электронных схемах</t>
  </si>
  <si>
    <t>6.3.15. Ремонт импульсного трансформатора электроизмерительного блока неавтоматической катодной станции или поляризованного дренажа</t>
  </si>
  <si>
    <t>6.3.16. Ремонт силового трансформатора ЭЗУна сложных электронных схемах</t>
  </si>
  <si>
    <t>6.3.17. Ремонт силового трансформатора неавтоматической катодной станции или поляризованного дренажа</t>
  </si>
  <si>
    <t>382.32</t>
  </si>
  <si>
    <t>1319.00</t>
  </si>
  <si>
    <t>6.3.18. Ремонт электроизмерительного блока на автоматической ЭЗУ при количестве заменяемых деталей блока до 2</t>
  </si>
  <si>
    <t>5.31 6.11</t>
  </si>
  <si>
    <t>до 10</t>
  </si>
  <si>
    <t>22.42</t>
  </si>
  <si>
    <t xml:space="preserve"> 25.78</t>
  </si>
  <si>
    <t>6.3.19. Ремонт вентильных блоков на ЭЗУ при количестве заменяемых диодов до двух</t>
  </si>
  <si>
    <t xml:space="preserve">15.81 </t>
  </si>
  <si>
    <t>6.3.20. То же. при количестве заменяемых диодов свыше двух</t>
  </si>
  <si>
    <t>6.3.21. Ремонт дросселя магнитного усилителя ЭЗУ на сложных электронных схемах</t>
  </si>
  <si>
    <t>дроссель</t>
  </si>
  <si>
    <t>6.3.22. Ремонт дросселя магнитного усилителя неавтоматической катодной станции или поляризованного дренажа</t>
  </si>
  <si>
    <t>6.3.23. Ремонт сглаживающего дросселя ЭЗУ на сложных электронных схемах</t>
  </si>
  <si>
    <t>54.84</t>
  </si>
  <si>
    <t>6.3.24. Ремонт сглаживающего дросселя неавтоматической катодной станции или п ол я ри зова иного дренажа</t>
  </si>
  <si>
    <t>6.3.25. Ремонт контактного устройства на анодном заземлении в ковере или колодце</t>
  </si>
  <si>
    <t>контактное устройство</t>
  </si>
  <si>
    <t>6.3.26. Ремонт контактного устройства на анодном заземлении на рельсах электрического транспорта</t>
  </si>
  <si>
    <t>6.3.27. Ремонт контактного устройства на трубопроводе в колодце или ковере</t>
  </si>
  <si>
    <t>6.3.28. Ремонт изолирующих фланцевых соединений с заменой двух втулок (На каждые последующие две втулки применять коэф. 0,7)</t>
  </si>
  <si>
    <t>соединение</t>
  </si>
  <si>
    <t>6.3.29. Ремонт изолирующих фланцевых соединений с заменой изолирующей прокладки</t>
  </si>
  <si>
    <t>6.3.30. Ремонт контрольно-измерительного пункта на трубопроводе, оборудованном медно-сульфатным электродом сравнения длительного действия</t>
  </si>
  <si>
    <t>6.3.31. Определение мест повреждения дренажного кабеля приборным методом</t>
  </si>
  <si>
    <t>10 м кабеля</t>
  </si>
  <si>
    <t>6.3.32. Замена трансформатора электроизмерительного блока</t>
  </si>
  <si>
    <t>6.3.33. Замена терисгока ЭЗУ</t>
  </si>
  <si>
    <t>теристор</t>
  </si>
  <si>
    <t>6.3.34. Замена потенциометра</t>
  </si>
  <si>
    <t>потен ц-метр</t>
  </si>
  <si>
    <t>6.3.35. Замена электрической кабельной линии при массе кабеля 10 кг</t>
  </si>
  <si>
    <t>1м.кабеля</t>
  </si>
  <si>
    <t>6.3.36. Ремонт воздушной линии питания</t>
  </si>
  <si>
    <t>одна неиспр-сть</t>
  </si>
  <si>
    <t>6.3.37. Окраска шкафа</t>
  </si>
  <si>
    <t>шкаф</t>
  </si>
  <si>
    <t>6.3.38. Устранение повреждений шкафа поляризованной дренажной установки</t>
  </si>
  <si>
    <t>стенка шкафа</t>
  </si>
  <si>
    <t>6.3.39. Устранение повреждений шкафа усиленной дренажной установки</t>
  </si>
  <si>
    <t>6.3.40. Устранение повреждений шкафа катодной установки с неуправляемыми выпрямителями</t>
  </si>
  <si>
    <t>6.3.41. Устранение поврездений шкафа катодной установки с управляемыми выпрямителями</t>
  </si>
  <si>
    <t>6.3.42. Изготовление подставки из уголка</t>
  </si>
  <si>
    <t>подставка</t>
  </si>
  <si>
    <t xml:space="preserve"> монтер 4 р.</t>
  </si>
  <si>
    <t>6.3.43. Изготовление коробки для отключающего устройства</t>
  </si>
  <si>
    <t>коробка</t>
  </si>
  <si>
    <t>6.3.44. Изготовление кроссовок (жгутов) с разъемами для преобразователей станции катодной защиты</t>
  </si>
  <si>
    <t>кроссовка (жгут)</t>
  </si>
  <si>
    <t>6.3.45. То же, для преобразователей дренажной установки</t>
  </si>
  <si>
    <t>6.3.46. Изготовление панелей из стеклопластика или текстолита для дренажных установок всех типов и преобразователей катодных станций</t>
  </si>
  <si>
    <t>панель</t>
  </si>
  <si>
    <t>6.3.47. Ремонт переключателя</t>
  </si>
  <si>
    <t>перестюч.</t>
  </si>
  <si>
    <t>РАЗДЕЛ 7. ГАЗОРЕГУЛЯТОРНЫЕ ПУНКТЫ (ГРП), ГАЗОРЕГУЛЯТОРНЫЕ УСТАНОВКИ (ГРУ)</t>
  </si>
  <si>
    <t xml:space="preserve"> И ШКАФНЫЕ ГАЗОРЕГУЛЯТОРНЫЕ ПУНКТЫ (ШРП)  </t>
  </si>
  <si>
    <t>Глава 1. ОСМОТР ТЕХНИЧЕСКОГО СОСТОЯНИЯ (ОБХОД)</t>
  </si>
  <si>
    <t>Трудоза-траты на ед.иэм., чел.ч</t>
  </si>
  <si>
    <t>для пред-приятий      (без НДС)</t>
  </si>
  <si>
    <t>7.1.1. Осмотр технического состояния ГРП при одной нитке газопровода (В зимний период в пунктах 7.1.1 -7.1.5 применять коэф.1,2)</t>
  </si>
  <si>
    <t>7.1.2. Осмотр технического состояния ГРП при двух нитках газопровода</t>
  </si>
  <si>
    <t>7.1.3. Осмотр технического состояния ГРП при трех нитках газопровода</t>
  </si>
  <si>
    <t>7.1.4. Осмотр технического состояния ШРП при одной нитке газопровода</t>
  </si>
  <si>
    <t>7.1.5. Осмотр технического состояния ШРП при двух нитках газопровода</t>
  </si>
  <si>
    <t>7.1.6. Осмотр технического состояния регуляторой давления типа РДГК-6, РДГК-10, РДГД-20, РДНК-400 , РДСК-50</t>
  </si>
  <si>
    <t>Примечания :</t>
  </si>
  <si>
    <t>1 Работы по осмотру технического состояния, техническому обслуживанию и ремонту ГРП, ГРУ и ШРП выполняет слесарь по эксплуатации и ремонту газового оборудования; работы по техническому обслуживанию и ремонту телемеханического комплекса - слесарь ло контрольно-измерительным приборам и автоматике.</t>
  </si>
  <si>
    <t>2 Трудозатраты при эксплуатации ГРУ приравнены к ГРП,</t>
  </si>
  <si>
    <t>Глава 2. ТЕХНИЧЕСКОЕ ОБСЛУЖИВАНИЕ И ТЕКУЩИЙ РЕМОНТ</t>
  </si>
  <si>
    <t>7.2.1. Техническое обслуживание ГРП при одной нитке газопровода</t>
  </si>
  <si>
    <t>ГРП</t>
  </si>
  <si>
    <t>диаметром до 100 мм</t>
  </si>
  <si>
    <t>7.2.2. Техническое обслуживание ГРП при двух нитках газопровода диаметром до 100 мм (При трех нитках применять к цене коэф.1.3)</t>
  </si>
  <si>
    <t xml:space="preserve">слесарь 3 р.  </t>
  </si>
  <si>
    <t>(При трех нитках применять к цене коэф.1.3)</t>
  </si>
  <si>
    <t>7.2.3. Текущий ремонт оборудования ГРП при одной нитке</t>
  </si>
  <si>
    <t>газопровода</t>
  </si>
  <si>
    <t>7.2.4. То же, при двух нитках газопровода</t>
  </si>
  <si>
    <t>(При трех нитках применять к цене коэф.1,3)</t>
  </si>
  <si>
    <t>7.2.5. Техническое обслуживание оборудования ШРП при одной  нитке  газопровода</t>
  </si>
  <si>
    <t>ЩРП</t>
  </si>
  <si>
    <t>7.2.6 То же. при двух нитках газопровода</t>
  </si>
  <si>
    <t>7.2.7. Текущим ремонт оборудования ЩРП при одной нитке</t>
  </si>
  <si>
    <t>7.2.8. Тоже, при двух нитках газопровода</t>
  </si>
  <si>
    <t>7.2.10. Текущий ремонт РДГК-6, РДГК-10</t>
  </si>
  <si>
    <t>7.2.11. Техническое обслуживание РДГД-20. РДНК-400. РДСК-50</t>
  </si>
  <si>
    <t>7.2.12. Текущий ремонт РДГД-20, РДНК-400, РДСК-50</t>
  </si>
  <si>
    <t>7.2.13. Чистка крестовины регулятора РДГК-10</t>
  </si>
  <si>
    <t>операция</t>
  </si>
  <si>
    <t>7.2.14. Регулировка хода штока регулятора РДГК-10</t>
  </si>
  <si>
    <t>7.2.15. Ремонт втулки регулятора РДГК-10</t>
  </si>
  <si>
    <t>7.2.16. Отключение ГРП в колодце</t>
  </si>
  <si>
    <t>7.2.17. То же, внутри помещения ГРП</t>
  </si>
  <si>
    <t>7.2.18. Включение ГРП после остановки</t>
  </si>
  <si>
    <t>7.2.19. Продувка газопровода в ГРП</t>
  </si>
  <si>
    <t>7.2.20. Проверка параметров срабатывания и настройка РДУК</t>
  </si>
  <si>
    <t>с диаметром до 100 мм</t>
  </si>
  <si>
    <t>РДУК</t>
  </si>
  <si>
    <t>7.2.21. Проверка параметров срабатывания и настройка ПКН, ПЗК и КПЗ с диаметром  до 100мм</t>
  </si>
  <si>
    <t>7.2.22. Проверка параметров срабатывания и настройка ПСК 50</t>
  </si>
  <si>
    <t>7.2.23. Проверка параметров срабатывания и наслройкд ППК-80</t>
  </si>
  <si>
    <t>7.2.24. Пневмашческое испытание трубки электропроводки в ГРП</t>
  </si>
  <si>
    <t>7.2.25. Продувка импульсных трубок в ГРП</t>
  </si>
  <si>
    <t>7.2.26. Очистка газового фильтра типа ФВ диамет. 50 мм</t>
  </si>
  <si>
    <t>7.2.27. Очистка от конденсата газового оборудования ГРП диаметром</t>
  </si>
  <si>
    <t>7.2.28. Очистка от графита оборудования ГРП диаметром 50 мм</t>
  </si>
  <si>
    <t>7.2.29. Техническое обслуживание телемеханических установок  системы  Контур -21</t>
  </si>
  <si>
    <t>Ритм-1</t>
  </si>
  <si>
    <t>7.2.30. Техническое обслуживание радиостанции</t>
  </si>
  <si>
    <t>радиостанция</t>
  </si>
  <si>
    <t>Глава 3. КАПИТАЛЬНЫЙ РЕМОНТ</t>
  </si>
  <si>
    <t>Договорная цена.руб-</t>
  </si>
  <si>
    <t>7.3.1. Замена клапана при ремонте регулятора давления типа:</t>
  </si>
  <si>
    <t>РДУК-2-50, РДБК1-50, РДГ-50</t>
  </si>
  <si>
    <t>РДУК-2-100 .РДБК1-100, РДГ-80</t>
  </si>
  <si>
    <t>РДУК-2-200.РДБК1-200, РДГ-150</t>
  </si>
  <si>
    <t>7.3.2. Замена штока при ремонте регулятора давления типа:</t>
  </si>
  <si>
    <t>шток</t>
  </si>
  <si>
    <t>РДУК 2-100 ,РДВК1-100, РДГ80</t>
  </si>
  <si>
    <t>РДУК-2-200.РД6К1-200, РДГ-150</t>
  </si>
  <si>
    <t>7-3.3. Замена седла при ремонте peгулятора давления типа:</t>
  </si>
  <si>
    <t>РДУК-2-50, РДБК1-50. РДГ-50</t>
  </si>
  <si>
    <t>седло</t>
  </si>
  <si>
    <t>7.3.4. Замена мембраны при ремонте регулятора давления типа:</t>
  </si>
  <si>
    <t>мембрана</t>
  </si>
  <si>
    <t>РДУК-2 100 ,РДБК1-100, РДГ-80</t>
  </si>
  <si>
    <t>РДУК-2-200,РДБК1-200, РДГ-150</t>
  </si>
  <si>
    <t>7.3.5. Ремонт пилота регулятора давления ГРП при замене: пружины</t>
  </si>
  <si>
    <t>пружина</t>
  </si>
  <si>
    <t>7.3.6. Замена пружины предохранительно-запорного клапана ГРП при диаметре газопровода до 100 мм</t>
  </si>
  <si>
    <t>7.3.7. То же, при диаметре газопровода 101- 200 мм</t>
  </si>
  <si>
    <t>7.3.6. Замена мембраны предохранительно-запорного клапана ГРП</t>
  </si>
  <si>
    <t>7.3.9. То  же, при диаметре газопровода 101- 200 мм</t>
  </si>
  <si>
    <t>7.3.10. Замена клапана предохранительно-запорного клапана ГРП</t>
  </si>
  <si>
    <t>7.3.11. Тоже, при диаметре газопровода 101- 200 мм</t>
  </si>
  <si>
    <t>7.3.12. Ремонт пружинного сбросного клапана ГРП при замене пружины</t>
  </si>
  <si>
    <t>мембраны</t>
  </si>
  <si>
    <t>резинового уплотнителя</t>
  </si>
  <si>
    <t>7.3.13. Ревизия фильтра типа ФВ диаметром 50 мм</t>
  </si>
  <si>
    <t>7.3.14. Ревизия фильтра типа ФС диаметром 50 мм</t>
  </si>
  <si>
    <t>7.3.15. Масляная окраска молниеприемника и токоотводов ГРП</t>
  </si>
  <si>
    <t>при одной окраске</t>
  </si>
  <si>
    <t>м2 окраш.</t>
  </si>
  <si>
    <t>поверхности</t>
  </si>
  <si>
    <t>при двух окрасках</t>
  </si>
  <si>
    <t>7.3.16. Замена регулятора давления ШРП с регулятором типа РД-32М</t>
  </si>
  <si>
    <t>РД-50М</t>
  </si>
  <si>
    <t>7.3.17. Ремонт регулятора давления РД-32М при замене пружины</t>
  </si>
  <si>
    <t>7.3.18. Ремонт регулятора давления РД-50М при замене пружины</t>
  </si>
  <si>
    <t>7.3.19. Ремонт регулятора типа РДГК-6 при замене прокладки</t>
  </si>
  <si>
    <t>7.3.20. Ремонт регулятора типа РДГК-10 при замене фильтра</t>
  </si>
  <si>
    <t>7.3.21. Ремонт регулятора типа РДГК-10 при замене мембраны ПЗК</t>
  </si>
  <si>
    <t>7.3.22. То же, при замене прокладки на входе и выходе регулятopa</t>
  </si>
  <si>
    <t>7.3.23. Ремонт регулятора типа РДГК-10 при замене втулки штока  регулятора</t>
  </si>
  <si>
    <t>втулка</t>
  </si>
  <si>
    <t>7.3.24. То же, при замене резинки клапана регулятора</t>
  </si>
  <si>
    <t>резинка</t>
  </si>
  <si>
    <t>7.3.25. Замена предохранительно- запорного клапана типа ПКК-40М  шкафных  регуляторных  пунктов</t>
  </si>
  <si>
    <t>7.3.26. Ремонт предохранительно- запорного клапана типа ПКК-40М  шкафных  регуляторных  пунктов</t>
  </si>
  <si>
    <t>7.3.27. Прочистка пропускного седла ПКК-40М</t>
  </si>
  <si>
    <t>7.3.28. Ремонт СППК-4</t>
  </si>
  <si>
    <t>7.3.29. Ремонт регулятора давления газа типа РДГК-6 и РДГК-10 при  замене  мембраны</t>
  </si>
  <si>
    <t>7.3.30. Ремонт регулятора давления газа типа РДГД-20, РДНК-400 и РДСК -50  при замене  мембраны</t>
  </si>
  <si>
    <t>7.3.31. Проверка одной нитки газопровода в ГРП на прочность  после  замены  оборудования</t>
  </si>
  <si>
    <t>(При двух нитках газопровода применятькоэф. 1,7; при трех  нитках-2,5)</t>
  </si>
  <si>
    <t>7.3.32. Проверка одной нитки газопровода в ГРП на герметичность  после  замены  оборудования</t>
  </si>
  <si>
    <t>(При двух нитках газопровода применять коэф. 1,7; при трех</t>
  </si>
  <si>
    <t>нитках - 2,5)</t>
  </si>
  <si>
    <t>7.3.33. Отключение (консервация) оборудования ГРП</t>
  </si>
  <si>
    <t>7.3.34. Пуск (расконсервация) ГРП после отключения</t>
  </si>
  <si>
    <t>7.3.35. Отключение (консервация) оборудования ШРП</t>
  </si>
  <si>
    <t>(При работе в зимних условиях в пунктах 7.3.35 и 7.3.36  применять  коэф.1,2)</t>
  </si>
  <si>
    <t>7.3.36. Пуск (расконсервация) ШРП после отключения</t>
  </si>
  <si>
    <t>7.3.37. Замена пружинных манометров в ГРП</t>
  </si>
  <si>
    <t>манометр</t>
  </si>
  <si>
    <t>Глава 4. ДИАГНОСТИКА ТЕХНИЧЕСКОГО СОС ГОЯНИЯ ГАЗОПРОВОДОВ И ОБОРУДОВАНИЯ ГРП (ШРП)</t>
  </si>
  <si>
    <t>Трудоза-траты на eд.изм., чел.ч</t>
  </si>
  <si>
    <t>Фонд oплаты труда, руб,</t>
  </si>
  <si>
    <t>Себесто-имость. руб,</t>
  </si>
  <si>
    <t>7.4.1. Анализ технической документации</t>
  </si>
  <si>
    <t>7.4.2. Проверка плотности всех соединений газопроводов и арматуры</t>
  </si>
  <si>
    <t>7.4.3. Проверка пределов регулирования давления и стабильности работы регулятора при изменении расхода газа</t>
  </si>
  <si>
    <t>7.4.4. Проверка пределов срабатывания предохранительно-запорных и сбросных клапанов</t>
  </si>
  <si>
    <t>7.4.5. Проверка перепада давления на фильтре</t>
  </si>
  <si>
    <t>7.4.6. Проверка сроков государственной метрологической поверки контрольно-измерительных приборов и узлов учета газа</t>
  </si>
  <si>
    <t>7.4.7. Визуальный и измерительный контроль оборудования</t>
  </si>
  <si>
    <t>7.4.8. Акустико-эмиссионный (АЭ) контроль оборудования и газопроводов ГРП с проверкой на герметичность внутреннюю герметичность ответственного оборудования, а также с проверкой на прочность</t>
  </si>
  <si>
    <t>7.4.9. Неразрушающий контроль отбракованных сварных соединений А Э-методом контроля, радиографическим методом контроля</t>
  </si>
  <si>
    <t>7.4.10. Анализ технического состояния ГРП, составление заключения экспертизы промышленной безопасности</t>
  </si>
  <si>
    <t>ШРП</t>
  </si>
  <si>
    <t>7.4.11. Анализ технической документации</t>
  </si>
  <si>
    <t>7.4.12. Проверка плотности всех соединений газопроводов и арматуры</t>
  </si>
  <si>
    <t>112.13</t>
  </si>
  <si>
    <t>7.4.13. Проверка предвлов регулирования давления и стабильности работы регулятора при изменении расхода газа</t>
  </si>
  <si>
    <t>7.4.14. Проверка пределов срабатывания предохранительно-запорных и сбросных клапанов</t>
  </si>
  <si>
    <t>7.4.15. Проверка перепада давления на фильтре</t>
  </si>
  <si>
    <t>7.4.16. Проверка сроков государственной метрологической поверки контрольно-измерительных приборов и узлов учета газа</t>
  </si>
  <si>
    <t>7.4.17. Визуальный и измерительный контроль оборудования</t>
  </si>
  <si>
    <t>7.4.18. Акустика-эмиссионный (АЭ) контроль оборудования и газопроводов ГРП с проверкой на герметичность внутреннюю герметичность ответственного оборудования, а также с проверкой на прочность</t>
  </si>
  <si>
    <t>7.4.19. Неразрушающий контроль отбракованных сварных соединений АЭ-методом контропя, радиографическим методом контроля</t>
  </si>
  <si>
    <t>7.4.20. Анализ технического состояния ГРП, составление заключения экспертизы промышленной безопасности</t>
  </si>
  <si>
    <t>РАЗДЕЛ 8. РЕЗЕРВУАРНЫЕ, ИСПАРИТЕЛЬНЫЕ И ГРУППОВЫЕ БАЛЛОННЫЕ УСТАНОВКИ СУГ</t>
  </si>
  <si>
    <t xml:space="preserve">Глава 1. ТЕХНИЧЕСКОЕ ОБСЛУЖИВАНИЕ РЁЗЕРВУАРНЫХ И ГАЗОБАЛЛОННЫХ УСТАНОВОК.  </t>
  </si>
  <si>
    <t>ТЕХНИЧЕСКОЕ ОСВИДЕТЕЛЬСТВОВАНИЕ ЕМКОСТЕЙ</t>
  </si>
  <si>
    <t>Часовой ФОТ. руб.</t>
  </si>
  <si>
    <t>Трудоза-траты на ед.изм., че. ч</t>
  </si>
  <si>
    <t>для населении (с НДС)</t>
  </si>
  <si>
    <r>
      <rPr>
        <sz val="11"/>
        <color rgb="FF000000"/>
        <rFont val="Times New Roman"/>
        <family val="1"/>
        <charset val="204"/>
      </rPr>
      <t>8.1.1. Внешний осмотр (обход) технического состояния групповой баллонной установки из двух баллонов (</t>
    </r>
    <r>
      <rPr>
        <i/>
        <sz val="11"/>
        <color rgb="FF000000"/>
        <rFont val="Times New Roman"/>
        <family val="1"/>
        <charset val="204"/>
      </rPr>
      <t>На каждые последующие два баллона применять коэф.0,2)</t>
    </r>
  </si>
  <si>
    <t>8.1.2. Техническое обслуживание групповой баллонной установки при двух баллонах в одной установке</t>
  </si>
  <si>
    <t>8.1.3. Тоже, при количестве баллонов в одной установке 3-4</t>
  </si>
  <si>
    <t>8.1.4. То же, при количестве баллонов в одной установке 5-6</t>
  </si>
  <si>
    <t>8.1.5. Тоже, при количестве баллонов в одной установке 7-8</t>
  </si>
  <si>
    <t>8.1.6. Тоже, при количестве баллонов в одной установке 9-10</t>
  </si>
  <si>
    <r>
      <rPr>
        <sz val="11"/>
        <color rgb="FF000000"/>
        <rFont val="Times New Roman"/>
        <family val="1"/>
        <charset val="204"/>
      </rPr>
      <t>8.1.7. Внешний осмотр (обход) технического состояния резерауарной установки (</t>
    </r>
    <r>
      <rPr>
        <i/>
        <sz val="11"/>
        <color rgb="FF000000"/>
        <rFont val="Times New Roman"/>
        <family val="1"/>
        <charset val="204"/>
      </rPr>
      <t>На каждую послед, емкость в установке применять коэф-0,7)</t>
    </r>
  </si>
  <si>
    <t>подземная емкость</t>
  </si>
  <si>
    <t>8.1.8. Внешний осмотр (обход) подземного газопровода от резервуар-ной установки до ввода в дом</t>
  </si>
  <si>
    <t>8.1.9. Техническое обслуживание резервуарной установки при одной редукционной головке в установке</t>
  </si>
  <si>
    <t>8.1.10. То же, при двух редукционных головках</t>
  </si>
  <si>
    <t>8.1.11. Тоже, при трех редукционных головках</t>
  </si>
  <si>
    <t xml:space="preserve"> З7,78</t>
  </si>
  <si>
    <t>8.1.12. То же, при четырех редукционных головках</t>
  </si>
  <si>
    <t>8.1.13. Техническое обслуживание редукционной головки резервуарной  установки</t>
  </si>
  <si>
    <t>редукцион.</t>
  </si>
  <si>
    <t>головка</t>
  </si>
  <si>
    <t>8.1.14. Техническое обслуживание испарителя типа РЭП</t>
  </si>
  <si>
    <t>испаритель</t>
  </si>
  <si>
    <t>8.1.15. Техническое обслуживание испарителя типа ИГПО</t>
  </si>
  <si>
    <t>8.1.16. Проверка технического состояния электрической части  испарителей  типа РЭП,ИП</t>
  </si>
  <si>
    <t>8.1.17. Техническое освидетельствование резервуаров при объеме  сосуда 2,5м3</t>
  </si>
  <si>
    <t>сосуд</t>
  </si>
  <si>
    <t>8.1.18. Техническое освидетельствование резервуаров при объеме  сосуда 5,0 м3</t>
  </si>
  <si>
    <t>8.1.19. Удаление неиспарившихся остатков из резервуарной емкости</t>
  </si>
  <si>
    <t>1 м3 газа</t>
  </si>
  <si>
    <t>8.1.20. Слив сжиженного газа в реэервуарную установку</t>
  </si>
  <si>
    <t>8.1.21. Техническое освидетельствование баллонов емкостью 5 л</t>
  </si>
  <si>
    <t>баллон</t>
  </si>
  <si>
    <t>8.1.22. Тоже, емкостью 27 и 55 л</t>
  </si>
  <si>
    <t>•* Примечание - Работы по разделу 8 (главы 1-3) выполняет слесарь по эксплуатации и ремонту газового оборудования.</t>
  </si>
  <si>
    <t>Глава 2. ТЕКУЩИЙ И КАПИТАЛЬНЫЙ РЕМОНТ РЕЗЕРВУАРНЫХ И ГАЗОБАЛЛОННЫХ УСТАНОВОК</t>
  </si>
  <si>
    <t>Трудоза- траты на ед.изм., чел.ч..</t>
  </si>
  <si>
    <t>Себестоимость, руб</t>
  </si>
  <si>
    <t>для населения (С НДС)</t>
  </si>
  <si>
    <t>8.2.1. Ремонт регулятора давления газа типа РД групповой баллонной  установки  при замене  мембраны</t>
  </si>
  <si>
    <t>8.2.2. То же, при замене пружины</t>
  </si>
  <si>
    <t>8.2.3. Замена регулятора давления типа РД групповой баллонной  установки</t>
  </si>
  <si>
    <t>8.2.4. Ремонт сбросного клапана групповой баллонной установки при замене  мембраны</t>
  </si>
  <si>
    <t>8.2.5. То же, при замене пружины</t>
  </si>
  <si>
    <t>8.2.6. Замена сбросного клапана групповой баллонной установки</t>
  </si>
  <si>
    <t>8.2.7. Замена прокладок уплотнителя клапана регулятора давления  газа  типа РДГ-6, РДГ-8  и др-е</t>
  </si>
  <si>
    <t>8.2.8. Замена наполнительного вентиля редукционной головки</t>
  </si>
  <si>
    <t>вентиль</t>
  </si>
  <si>
    <t>8.2.9. Замена вентиля неиспарившихся остатков редукционной головки</t>
  </si>
  <si>
    <t>8.2.10. Замена вентиля газовой фазы редукционной головки резервуара</t>
  </si>
  <si>
    <t>8.2.11. Замена углового вентиля редукционной головки резервуара</t>
  </si>
  <si>
    <t>8.2.12. Замена уровнемермого вентиля редукционной головки резервуара</t>
  </si>
  <si>
    <t>8.2.13. Замена вентиля паровой фазы редукционной головки резервуара</t>
  </si>
  <si>
    <t>8.2.14. Замена предохранительного клапана типа ПКК-40М редукционной головки резервуара</t>
  </si>
  <si>
    <t>8.2.15. Замена регулятора давления газа (РД-32, РД-32М) редукционной  головки  резервуара  емкостью  до 10м3</t>
  </si>
  <si>
    <t>8.2.16. Замена трехходового крана редукционной головки резервуара  емкостью  до 10м3</t>
  </si>
  <si>
    <t>8.2.17. Замена манометра редукционной головки резервуара емкостью до 10м3</t>
  </si>
  <si>
    <t>3.10</t>
  </si>
  <si>
    <t>8.2.18. Замена натяжного (муфтового) крана диаметром 32 мм редукционной  головки  резервуара  емкостью  до 10м3</t>
  </si>
  <si>
    <t>8.2.19. Замена лабораторного крана редукционной головки резервуара  емкостью  до  10 м2</t>
  </si>
  <si>
    <t>8.2.20. Замена сальниковой набивки на задвижке реэерауарной  установки  сжиженного  газа</t>
  </si>
  <si>
    <t>сальник</t>
  </si>
  <si>
    <t>8.2.21. Замена электронагревателя типа ИП</t>
  </si>
  <si>
    <t>эл.нагрев-ль</t>
  </si>
  <si>
    <t>92.99</t>
  </si>
  <si>
    <t>8.2.22. Окраска кожура и арматуры редукционной головки</t>
  </si>
  <si>
    <t>ред. головка</t>
  </si>
  <si>
    <t>8.2.23. Замена прокладок уплотнителя клапана регулятора давления  газа  типа  РД-32,РД-32м</t>
  </si>
  <si>
    <t>8.2.24. Замена шкафа газобаллонной установки при количестве  баллонов  в шкафу  до 2</t>
  </si>
  <si>
    <t>8.2.25. То же, при количестве баллонов в шкафу 3-4</t>
  </si>
  <si>
    <t>8.2.26. То же, при количестве баллонов в шкафу 5-6</t>
  </si>
  <si>
    <t>8.2.27. То же, при количестве баллонов а шкафу 7-8</t>
  </si>
  <si>
    <t>8.2.28. То же, при количестве баллонов в шкафу 9-10</t>
  </si>
  <si>
    <t>8.2.29. Гидравлическое испытание баллонов сжиженного газа</t>
  </si>
  <si>
    <t>С использованием механического привада емкостью 50 л</t>
  </si>
  <si>
    <t>27л</t>
  </si>
  <si>
    <t>5л</t>
  </si>
  <si>
    <t>(При испытании баллонов вручную применятькоэф.1,6)</t>
  </si>
  <si>
    <t>8.2.30. Ремонт вентиля баллона сжиженного газа</t>
  </si>
  <si>
    <t>8.2.31. Ввинчивание вентилей в баллон сжиженного газа</t>
  </si>
  <si>
    <t>8.2.32. Ремонт баллонов емкостью 27 и 50 л со сменой башмака</t>
  </si>
  <si>
    <t>эл газосв.4 р.</t>
  </si>
  <si>
    <t>8 2.33. То же, без смены башмака и ремонта вентиля</t>
  </si>
  <si>
    <t>Глава З. ТЕХНИЧЕСКОЕ ОБСЛУЖИВАНИЕ И РЕМОНТ ГАЗОБАЛЛОННОЙ УСТАНОВКИ АВТОМОБИЛЯ</t>
  </si>
  <si>
    <t>8.3.1. Полное переоборудование легкового автомобиля марки ГАЗ-24  газобаллонной  установкой  сжиженного  газа  с обучением  владельца  правилам  эксплуатации</t>
  </si>
  <si>
    <t>8.3.2. Тоже, марки автомобилей ВАЗ-2102, ВАЗ-2104, ВАЗ-2108.</t>
  </si>
  <si>
    <t>ВАЗ-2109, ВАЗ-2121</t>
  </si>
  <si>
    <t>8.3.3. То же, марки автомобилей ВАЗ-2101. ВАЗ-2103, ВАЗ-2105.</t>
  </si>
  <si>
    <t>ВАЗ-2106, ВАЗ-2107</t>
  </si>
  <si>
    <t>8.3.4. Тоже. марки автомобилей ГАЗ-2410, ГАЗ-31029. ГАЗ-3110</t>
  </si>
  <si>
    <t>8.3.5. Полное переоборудование грузового автомобиля марки</t>
  </si>
  <si>
    <t>ГАЗ-33021 или 33023 газобаллонной установкой сжиженного  газа  с обучением  владельца  правилам  эксплуатации</t>
  </si>
  <si>
    <t>8.3.6. Тоже, автобуса марки ПАЗ</t>
  </si>
  <si>
    <t>8.3.7. Проведение гидравлического испытания баллона, проверка гермитичности  газобаллонной  аппаратуры  автомобиля</t>
  </si>
  <si>
    <t>8.3.8. Техническое обслуживание газобаллонной аппаратуры  автомобиля</t>
  </si>
  <si>
    <t>8.3.9. Замена износившихся элементов газовой аппаратуры</t>
  </si>
  <si>
    <t>автомобиля (без стоимости элементов)</t>
  </si>
  <si>
    <t>8.3.10. Ремонт баллона со сменой мульти клапана</t>
  </si>
  <si>
    <t>8.3.11. Настройка и регулировка автомобильного редуктора</t>
  </si>
  <si>
    <t>редуктор</t>
  </si>
  <si>
    <t>Глава 4. ДИАГНОСТИКА ТЕХНИЧЕСКОГО СОСТОЯНИЯ РЕЗЕРВУАРНЫХ УСТАНОВОК СУГ</t>
  </si>
  <si>
    <t>Фонд оплаты труда, РУб.</t>
  </si>
  <si>
    <t>Резервуары объемом от 1,8 до 10 м3</t>
  </si>
  <si>
    <t>8.4.1. Анализ технической документации</t>
  </si>
  <si>
    <t>резервуар</t>
  </si>
  <si>
    <t>8.4.2. Визуальный и иэмерительный контроль</t>
  </si>
  <si>
    <t>8.4.3. УЗК толщины стенок резервуара</t>
  </si>
  <si>
    <t>8.4.4. Акустико-эмиссионный (АЭ) контроль резервуаров с испытанием герметичность  и прочность</t>
  </si>
  <si>
    <t>8.4.5. Радиографический контроль мест предполагаемых дефектов,выявленных АЭ-  методом</t>
  </si>
  <si>
    <t>260.00</t>
  </si>
  <si>
    <t>8.4.6. УЗК мест предполагаемых дефектов, выявленных АЭ-мвтодом</t>
  </si>
  <si>
    <t>8.4.7. Составление отчета с оценкой дальнейшего срока службы резервуара  или причин  демонтажа</t>
  </si>
  <si>
    <t>резервуары объемом от 50 ДО 100 м'</t>
  </si>
  <si>
    <t>8.4.8. Анализ технической документации</t>
  </si>
  <si>
    <t>8.4.9. Визуальный и измерительный контроль</t>
  </si>
  <si>
    <t>8.4.10. УЗК толщины стенок резервуара</t>
  </si>
  <si>
    <t>8.4.11. Акустико-эмиссионный (АЭ) контроль резервуаров с испытанием  на герметичность  и прочность</t>
  </si>
  <si>
    <t>8.4.12. Радиографический контроль мест предполагаемых дефектов, выявленных ДЭ-  методом</t>
  </si>
  <si>
    <t>8.4.13. УЗК мест предполагаемых дефеетов. выявленных АЭ-методом</t>
  </si>
  <si>
    <t>1794.00</t>
  </si>
  <si>
    <t>8.4.14. Составление отчета с оценкой дальнейшего срока службы резервуара  или причин  демонтажа</t>
  </si>
  <si>
    <t>РАЗДЕЛ 9. ВНУТРЕННИЕ ГАЗОПРОВОДЫ, ГАЗО И С ПОЛЬЗУЮЩИЕ УСТАНОУКИ И</t>
  </si>
  <si>
    <t xml:space="preserve">ГАЗОВОЕ ОБОРУДОВАНИЕ ПРОИЗВОДСТВЕННЫХ ЗДАНИЙ, КОТЕЛЬНЫХ,  </t>
  </si>
  <si>
    <t>ОБЩЕСТВЕННЫХ ЗДАНИЙ ПРОИЗВОДСТВЕННОГО НАЗНАЧЕНИЯ</t>
  </si>
  <si>
    <t>Трудоза-траты на ед.изм,, чел .ч</t>
  </si>
  <si>
    <t>Фонд Оплагы труда. руй.</t>
  </si>
  <si>
    <t>для пред-приятий (безНДС)</t>
  </si>
  <si>
    <t>9.1.1. Отключение (консервация) на летний период газового оборудодования  котельной  с котлом  малой  мощности (до Гкал/ч)  с автоматикой</t>
  </si>
  <si>
    <t>слесарь 3 р</t>
  </si>
  <si>
    <t>(На каждый последующий котел применять козф,0,33)</t>
  </si>
  <si>
    <t>9.1.2. Отключение (консервация) на летний период газового оборудования  котельной  с котлом  малой  мощности (до Гкал/ч)  без  автоматики</t>
  </si>
  <si>
    <t>(На каждый последующий котел применять коэф-0,28)</t>
  </si>
  <si>
    <t>9.1.3. Отключение (консервация) на летний период газового оборудовании  котельной  с котлом  средней  мощности (от 1 до 5Гкал/ч)  с автоматикой</t>
  </si>
  <si>
    <t>23.64</t>
  </si>
  <si>
    <t>(На каждый последующий котел применять коэф.0,5)</t>
  </si>
  <si>
    <t>9.1.4. Отключение (консервация) на летний период газового оборудорудования  котельной  с котлом  средней  мощности (от1 до 5 Гкал/ч)  без  автоматики</t>
  </si>
  <si>
    <t>(На каждый последующий котел применять коэф 0,4)</t>
  </si>
  <si>
    <t>9.1.5. Сезонное отключение технологических горелок печей (агрегатов)  промышленных  или сельскохозяйственных  предприятий</t>
  </si>
  <si>
    <t>9.1.6. Отключение (консервация) на летний период горелок инфракрасного излучение (ГИИ)  в сельскохозяйственных  помещениях</t>
  </si>
  <si>
    <t>(На каждую последующую горелку применять коэф 0,6)</t>
  </si>
  <si>
    <t>9.1.7. Пуск в эксплуатацию (расконсервация) бытового отопительного  газового оборудования  с автоматическим  устройством  после  отключении  на летний  период</t>
  </si>
  <si>
    <t>(На каждыи последующий аппарат применять коэф.0.75)</t>
  </si>
  <si>
    <t>9.1.8. То же, без автоматического устройства</t>
  </si>
  <si>
    <t>(На каждый последующий аппарат применять коэф.0,75)</t>
  </si>
  <si>
    <t>9.1.9. Пуск в эксплуатацию (расконсервацию) котельной с котлом  малой  мощности с автоматикой  после  отключения  на летний  период</t>
  </si>
  <si>
    <t>(На каждый последующий котел применять коэф.0,3)</t>
  </si>
  <si>
    <t>9.1.10. Пуск в эксплуатацию (расконсервация) котельной с котлом  малой  мощности  без  автоматики  после  отключения  на летний  период</t>
  </si>
  <si>
    <t>(На каждый последующий котел применять коэф.0,2)</t>
  </si>
  <si>
    <t>9.1.11. Пуск в эксплуатацию (расконсервация) котельной с котлом</t>
  </si>
  <si>
    <t>средней мощности с автоматикой после отключения на летний  период</t>
  </si>
  <si>
    <t>(На каждый последующий котел применять козф.0,4)</t>
  </si>
  <si>
    <t>9.1.12. Пуск в эксплуатацию (расконсервация) котельной с котлом</t>
  </si>
  <si>
    <t>средней мощности без автоматики после отключения на летний  период</t>
  </si>
  <si>
    <t>9.1.13. Пуск в эксплуатацию (расконсервация) газового оборудования</t>
  </si>
  <si>
    <t>печь</t>
  </si>
  <si>
    <t>печей (агрегатов) сезонного действия промышленных илисельскохозяйственных  производств</t>
  </si>
  <si>
    <t>(агрегат)</t>
  </si>
  <si>
    <t>Пуск а эксплуатацию (расконсервация) ГИИ в сельскохозяйственном  помещении  после  отключения  на летний период</t>
  </si>
  <si>
    <t>(На каждую последующую горелку применять коэф.0,7)</t>
  </si>
  <si>
    <t>9.1.14. Технический осмотр внутренних и наружных газопроводов</t>
  </si>
  <si>
    <t>предприятия</t>
  </si>
  <si>
    <t>9.1.15. Техническое обслуживание котельной с котлом малой мощности  с автоматикой</t>
  </si>
  <si>
    <t>(На каждый последующий котел применять коэф.0.6)</t>
  </si>
  <si>
    <t>9.1.16. Техническое обслуживание котельной с котлом малой мощности  без  автоматики</t>
  </si>
  <si>
    <t>(На каждый последующий готел применять кояф.0,5)</t>
  </si>
  <si>
    <t>9.1.17. Техническое обслуживание котельной с котлом средней  мощности  с автоматикой</t>
  </si>
  <si>
    <t>(На каждый последующий котел применять козф.0,6)</t>
  </si>
  <si>
    <t>9.1.18. Техническое обслуживание котельной с котлом средней  мощности  без  автоматики</t>
  </si>
  <si>
    <t>(На каждый последующий котел применять козф.О.Б)</t>
  </si>
  <si>
    <t>9.1.19. Техническое обслуживание газового оборудования печи по  производству  вафель</t>
  </si>
  <si>
    <t>9.1.20. То же, по выпечке печенья</t>
  </si>
  <si>
    <t>9.1.21. Техническое обслуживание газового оборудования битумноплавильных,метальноплавильных  печей,кузнечного  или  литейного  горна</t>
  </si>
  <si>
    <t>9.1.22. Техническое обслуживание газового оборудования печей</t>
  </si>
  <si>
    <t>кирпичного или стекольного эавода</t>
  </si>
  <si>
    <t>9.1.23. Техническое обслуживание газового оборудования агрегата</t>
  </si>
  <si>
    <t>агрегат</t>
  </si>
  <si>
    <t>витаминной муки (АВМ) или асфальто-бетонного завода (АБЗ)</t>
  </si>
  <si>
    <t>Техническое обслуживание ГИИ</t>
  </si>
  <si>
    <t>9.1.24. Проверка герметичности (контрольная опрессовка) внутренних газопроводов и газового оборудования коммунально- бытовых  предприятий</t>
  </si>
  <si>
    <t>обьект</t>
  </si>
  <si>
    <t>9.1.25. Проверка герметичности (контрольная опрессовка) внутренних</t>
  </si>
  <si>
    <t>газопроводов и газового оборудования котельных, печей, агрегатов  промышленных  и сельскохозяйственных  проиводств</t>
  </si>
  <si>
    <t>9.1.26. Техническое обслуживание (ревизия) кранов в котельной</t>
  </si>
  <si>
    <t>при диаметре до 40 мм</t>
  </si>
  <si>
    <t>св 50 мм</t>
  </si>
  <si>
    <t>9.1.27. Техническое обслуживание (ревизия) задвижки в котельной</t>
  </si>
  <si>
    <t>9.1.28. Техническое обслуживание газовых счетчиков типа:</t>
  </si>
  <si>
    <t>РГ-40</t>
  </si>
  <si>
    <t>РГ-100</t>
  </si>
  <si>
    <t>РГ-250</t>
  </si>
  <si>
    <t>РГ-400</t>
  </si>
  <si>
    <t>РГ-600</t>
  </si>
  <si>
    <t>РГ-1000</t>
  </si>
  <si>
    <t>9.1.29. Техническое обслуживание газовых счетчиков типе:</t>
  </si>
  <si>
    <t>СГ-100</t>
  </si>
  <si>
    <t>СГ-200</t>
  </si>
  <si>
    <t>СГ- 400</t>
  </si>
  <si>
    <t>СГ-600</t>
  </si>
  <si>
    <t>СГ- 800, СГ-1000</t>
  </si>
  <si>
    <t>9.1.30. Техническое обслуживание расходомеров с переходом на байлас</t>
  </si>
  <si>
    <t>9. 1.31. Техническое обслуживание сигнализатора загазованности (кроме проверки контрольными смесями)</t>
  </si>
  <si>
    <t>сигнализатор</t>
  </si>
  <si>
    <t>Глава 2. ТЕКУЩИЙ И КАПИТАЛЬНЫЙ РЕМОНТ</t>
  </si>
  <si>
    <t>9.2.1. Текущий ремонт газового оборудования котельной с котлом малой мощности с автоматикой (На каждый последующий котел применять к цене коэф. 0,25)</t>
  </si>
  <si>
    <t>9.2.2. То же, без автоматики (На каждый последующий котвл применять к цена коэф. 0,22)</t>
  </si>
  <si>
    <t>54.63</t>
  </si>
  <si>
    <t>9.2.3. Текущим ремонт газового оборудования котельной с котлом средиеи мощности с автоматикой (На каждыи последующий котел применять к цене коэф, 0,25)</t>
  </si>
  <si>
    <t>9.2.4. Тоже, без автоматики (На каждый последующий котел применять к цене коэф. 0,22)</t>
  </si>
  <si>
    <t>9 2.5. Текущий ремонт газового оборудования АВМ или АБЗ</t>
  </si>
  <si>
    <t>9.2.6. Текущий ремонт газового оборудования печей кирпичного или стекольного завода</t>
  </si>
  <si>
    <t>9.2.7. Текущий ремонт газового оборудования печи вафельной</t>
  </si>
  <si>
    <t>9.2.8. То же. печи по производству печенья</t>
  </si>
  <si>
    <t>'</t>
  </si>
  <si>
    <t>9.2.9. Текущий ремонт газового оборудования битумноплавильных, металлоплавильных печей, кузнечного и литейного горна</t>
  </si>
  <si>
    <t>9.2.10. Ремонт, притирка и опрессовка задвижек диаметром до 80 мм</t>
  </si>
  <si>
    <t>250мм</t>
  </si>
  <si>
    <t>300мм</t>
  </si>
  <si>
    <t>400мм</t>
  </si>
  <si>
    <t>9.2.11. Устранение утечки газа на резьбовом соединении газопроводов в котельной при диаметре газопровода до 20мм</t>
  </si>
  <si>
    <t xml:space="preserve">соедин-е </t>
  </si>
  <si>
    <t xml:space="preserve"> слесарь 3 р.</t>
  </si>
  <si>
    <t>21 - 40 мм</t>
  </si>
  <si>
    <t>41- 60 мм</t>
  </si>
  <si>
    <t>9.2.12. Замена пружины электромагнитного клапана</t>
  </si>
  <si>
    <t>9.2.13. Прочистка отверстии инжекционных  горелок чугунных  секционных  котлов</t>
  </si>
  <si>
    <t>9.2.14. Замена прокладки на газопроводе в котельной при диаметре</t>
  </si>
  <si>
    <t>51- 100мм</t>
  </si>
  <si>
    <t>З6,95</t>
  </si>
  <si>
    <t>101- 150мм</t>
  </si>
  <si>
    <t>151-200 мм</t>
  </si>
  <si>
    <t>9.2.15. Замена задвижки крана на газопроводе в котельной при</t>
  </si>
  <si>
    <t>диаметре газопровода до 50 мм</t>
  </si>
  <si>
    <t>151- 200 мм</t>
  </si>
  <si>
    <t>9.2.16. Очистка фильтра газового счетчика</t>
  </si>
  <si>
    <t>9.2.17. Демонтаж ротационного или турбинного газового счетчика с установкой  перемычки</t>
  </si>
  <si>
    <t>9.2.18. Замена газового счетчика типа: РГ-40</t>
  </si>
  <si>
    <t>РГ- 100 (СГ-100)</t>
  </si>
  <si>
    <t>РГ-250 (СГ-200)</t>
  </si>
  <si>
    <t>РГ-400 (СГ-400)</t>
  </si>
  <si>
    <t>РГ-600 (СГ-600)</t>
  </si>
  <si>
    <t>РГ- 1000(СГ-800, СГ-1000)</t>
  </si>
  <si>
    <t>9.2.19. Понижение давления в сетях на период ремонтных работ</t>
  </si>
  <si>
    <t>откл.устр,</t>
  </si>
  <si>
    <t>(На каждое последующее ГРП применять к цене коэф, 0,5)</t>
  </si>
  <si>
    <t>9.2.20. Установка заглушки на вводе в котельную при диаметре газопровода до 100 мм</t>
  </si>
  <si>
    <t xml:space="preserve">РАЗДЕЛ 10. ВНУТРЕННИЕ ГАЗОПРОВОДЫ И БЫТОВОЕ ГАЗОВОЕ ОБОРУДОВАНИЕ  </t>
  </si>
  <si>
    <t>АДМИНИСТРАТИВНЫХ, ОБЩЕСТВЕННЫХ НЕПРОИЗВОДСТВЕННОГО НАЗНАЧЕНИЯ И ЖИЛЫХ ЗДАНИЙ</t>
  </si>
  <si>
    <t>10.1.1. Техническое обслуживание плиты двухгорелочной   газовой</t>
  </si>
  <si>
    <t>10.1.2. Тоже, плиты трехгорелочной</t>
  </si>
  <si>
    <t>10.1.3. Тоже, плиты четырех горелочной</t>
  </si>
  <si>
    <t>10.1.4. Техническое обслуживание индивидуальной газобаллонной установки (ГБУ) на кухне с плитой двухгорелочной газовой</t>
  </si>
  <si>
    <t>10.1.5. То же, с плитой трех горелочнои</t>
  </si>
  <si>
    <t>10.1.6. Тоже, с плитой четырехгорелочной</t>
  </si>
  <si>
    <t>10.1.7. Техническое обслуживание ГБУ, установленной в шкафу с плитой двухгорелочной газовой</t>
  </si>
  <si>
    <t>10.1.8. То же, с плитой трехгорелочной</t>
  </si>
  <si>
    <t>10.1.9. То же. с плитой четырехгорелочной</t>
  </si>
  <si>
    <t>10.1.10. Техническое обслуживание ГВУ</t>
  </si>
  <si>
    <t>10.1.11. Техническое обслуживание проточного автоматического водонагревателя</t>
  </si>
  <si>
    <t>18.89</t>
  </si>
  <si>
    <t>10.1.12. То же, полуавтоматического водонагревателя</t>
  </si>
  <si>
    <t>10.1.13. Техническое обслуживание емкостного водонагревателя типа АГВ-80, АГВ-120, АОГВ-4, АОГВ-6, АОГВ-10</t>
  </si>
  <si>
    <t>10.1.14.То же,типа АОГВ-11, АОГВ-15, АОГВ-20</t>
  </si>
  <si>
    <t>10.1.15. То же, типа АОГВ-17,5 АОГВ-23 АОГВ-29</t>
  </si>
  <si>
    <t>10.1.16. То же, типа ДОН-16, ДОН-31,5; Хопер,"Bumham"</t>
  </si>
  <si>
    <t>10.1.17. Тоже, типа КЧМ, БЭМ</t>
  </si>
  <si>
    <t>10.1.18. Техническое обслуживание комбинированной бойлерной установки типа "Мора"</t>
  </si>
  <si>
    <t>10.1.19. Техническое обслуживание отопительного котла ВНИИСТО</t>
  </si>
  <si>
    <t>10.1.20. Техническое обслуживание пище варочного котла</t>
  </si>
  <si>
    <t>10.1.21. Техническое обслуживание отопительной печи с автоматикой</t>
  </si>
  <si>
    <t xml:space="preserve">печь </t>
  </si>
  <si>
    <t>10.1.22. Тоже, без автоматики</t>
  </si>
  <si>
    <t>10.1.23. Техническое обслуживание газов, оборудовании индивидуальной  бани (теплицы,гаража)  при одной  горелки</t>
  </si>
  <si>
    <t>(На каждую последующую горелку применять коэф. 0,7)</t>
  </si>
  <si>
    <t>10.1.24. Техническое обслуживание arperaта "Lennox"</t>
  </si>
  <si>
    <t>10.1.25. То же, с увлажнителем</t>
  </si>
  <si>
    <t>10.1.26. Техническое обслуживание калорифера газового</t>
  </si>
  <si>
    <t>10.1.27. Техническое обслуживание сигнализатора загазованности</t>
  </si>
  <si>
    <t>(кроме проверки контрольными смесями)</t>
  </si>
  <si>
    <t>10.1.29. Проверка на плотность фланцевых, резьбовых соединений</t>
  </si>
  <si>
    <t>и сварных стыков на газопроводе в подъезде здания</t>
  </si>
  <si>
    <t>при диаметре до 32 мм</t>
  </si>
  <si>
    <t>10 соед.</t>
  </si>
  <si>
    <t>33 - 40 мм</t>
  </si>
  <si>
    <t>41 - 50 мм</t>
  </si>
  <si>
    <t>(При работе с приставной лестницы применять коэф. 1,2)</t>
  </si>
  <si>
    <t>10.1.30. Проверка герметичности внутреннего газопровода и газового оборудования при количестве приборов на одном сгоя и  до 5</t>
  </si>
  <si>
    <t>6- 10</t>
  </si>
  <si>
    <t>11-15</t>
  </si>
  <si>
    <t>св, 16</t>
  </si>
  <si>
    <t>12.21</t>
  </si>
  <si>
    <t>(При работе с приставной лестницы с перестановкой применять</t>
  </si>
  <si>
    <t>коэф 1,2, при наличии коллекторов в разводке газопроводов</t>
  </si>
  <si>
    <t>в лестничных клетках или коридорах применять коэф, 1,5)</t>
  </si>
  <si>
    <t>10.1.31. Включение отопительной печи с автоматическим устройством  на зимний  период</t>
  </si>
  <si>
    <t>(На каждую последующую печь в пунктах 1.1.31 - 1.1.32  применять  коэф.0,85)</t>
  </si>
  <si>
    <t>10.1.32. То же, без автоматического устройства</t>
  </si>
  <si>
    <t>10.1.33. Включение отопительного аппарата в зимний период</t>
  </si>
  <si>
    <t>аппарат</t>
  </si>
  <si>
    <t>(На каждый последующий аппарат применять коэф. 0,85)</t>
  </si>
  <si>
    <t>10.1.34. Сезонное отключение отопительного аппарата или отопительной  печи</t>
  </si>
  <si>
    <t>(На каждый послед. аппарат, лечь примен. коэф. 0,85)</t>
  </si>
  <si>
    <t>10.1 35. Техническое обслуживание лабораторной горелки</t>
  </si>
  <si>
    <t>10.1.36. Техническое обслуживание плиты ресторанной с автоматикой</t>
  </si>
  <si>
    <t>(На каждую последующую горелку применять коэф, 0,4)</t>
  </si>
  <si>
    <t>10.1.37. Техническое обслуживание плиты ресторанной без автоматики</t>
  </si>
  <si>
    <t>(На каждую последующую горелку применять коэф. 0,4)</t>
  </si>
  <si>
    <t>10.1.38. Техническое обслуживание кипятильника КНД</t>
  </si>
  <si>
    <t>10.1.39. Включение плиты ресторанной или котла варочного с автоматикой  на сезонную  работу  пищеблока</t>
  </si>
  <si>
    <t>10.1.40. Выключение плиты ресторанной или котла варочного после  сезонной  работе  пещиблока</t>
  </si>
  <si>
    <t>(На каждую послед, плиту (котел) применять коэф. 0,85)</t>
  </si>
  <si>
    <t>Вызов слесаря для выполнения ремонта</t>
  </si>
  <si>
    <t>вызов</t>
  </si>
  <si>
    <t>слесарь 3-4р.</t>
  </si>
  <si>
    <t>Примечания</t>
  </si>
  <si>
    <t>1 Работы по техническому обслуживанию и ремонту по заявкам газопроводов и газового оборудования</t>
  </si>
  <si>
    <t>выполняет слесарь по эксплуатации и ремонту газового оборудования</t>
  </si>
  <si>
    <t>2 При техническом обслуживании плит повышенной комфортности или импортного производства</t>
  </si>
  <si>
    <t>в главах 1 и 2 настоящего раздела применять к цене коэффициент 1,25.</t>
  </si>
  <si>
    <t>Глава 2. РЕМОНТ ПО ЗАЯВКАМ</t>
  </si>
  <si>
    <t>Трудоза-траты на ед изм. чел. ч</t>
  </si>
  <si>
    <t>Плита газовая и газобаллонная установка</t>
  </si>
  <si>
    <t>10.2.1. Замена газовой плиты без изменения подводки с пуском газа и регулировкой работы горелок плиты</t>
  </si>
  <si>
    <t>10.2.2. Демотаж газовой плиты с установкой заглушки</t>
  </si>
  <si>
    <t>10.2.3. Замена стопа плиты</t>
  </si>
  <si>
    <t>стол</t>
  </si>
  <si>
    <t>10.2.4. Замена рампы плиты</t>
  </si>
  <si>
    <t>рампа</t>
  </si>
  <si>
    <t>10.2.5. замена дна корпуса плиты</t>
  </si>
  <si>
    <t>дно</t>
  </si>
  <si>
    <t>10.2.6. Замена верхней горелки плиты</t>
  </si>
  <si>
    <t>10.2.7. Замена горелки духового шкафа</t>
  </si>
  <si>
    <t>10.2.8. Замена сопла горелки</t>
  </si>
  <si>
    <t>сопло</t>
  </si>
  <si>
    <t>10.2.9. Замена смесителя горелки</t>
  </si>
  <si>
    <t>смеситель</t>
  </si>
  <si>
    <t>10.2.10. Замена газоподводящеи трубки верхней горелки</t>
  </si>
  <si>
    <t>10.2.11. Замена прокладок газоподводяшей трубки</t>
  </si>
  <si>
    <t>10.2.12. Замена регулятора подачи воздуха</t>
  </si>
  <si>
    <t>10.2.13. Замена (или ремонт) дверки духового шкафа</t>
  </si>
  <si>
    <t>дверка</t>
  </si>
  <si>
    <t>10.2.14. Замена балансира дверки духового шкафа</t>
  </si>
  <si>
    <t>деталь</t>
  </si>
  <si>
    <t>10.2.15. Замена пружины дверки духового шкафа</t>
  </si>
  <si>
    <t>10.2.16. Замена стекла дверки духового шкафа</t>
  </si>
  <si>
    <t>стекло</t>
  </si>
  <si>
    <t>10.2.17. Замена оси дверки духового шкафа</t>
  </si>
  <si>
    <t>, деталь</t>
  </si>
  <si>
    <t>10.2.18. Замена подсветки духового шкафа</t>
  </si>
  <si>
    <t>10.2.19. Замена ручки дверки духового шкафа</t>
  </si>
  <si>
    <t>10.2.20. Замена привода вертеля духового шкафа</t>
  </si>
  <si>
    <t>10.2.21. Замена терморегулятора духового шкафа</t>
  </si>
  <si>
    <t>10.2.22. Замена крана плиты</t>
  </si>
  <si>
    <t>10.2.23. Замена штока крана плиты</t>
  </si>
  <si>
    <t>10.2.24. Замена пружины штока крана плиты</t>
  </si>
  <si>
    <t>10.2.25. Замена электророзжига при гибкой прицепке</t>
  </si>
  <si>
    <t>10.2.26. Снятие электророзжига при гибкой прицепке</t>
  </si>
  <si>
    <t>10.2.27. Установка электророзжига при гибкой прицепке</t>
  </si>
  <si>
    <t>10.2.28. Замена электро розжига при жесткой прицепке</t>
  </si>
  <si>
    <t>10.2.29. Снятие электророзжига при жесткой прицепке</t>
  </si>
  <si>
    <t>10.2.30. Установка электророзжига при жесткой прицепке</t>
  </si>
  <si>
    <t>10.2.31. Замена разрядника блока пъезорозжига</t>
  </si>
  <si>
    <t>10.2.32. Замена терморегулятора плиты"Брест"</t>
  </si>
  <si>
    <t>10.2.33. Замена подвода малого и большого газопровода к плите</t>
  </si>
  <si>
    <t>подвод</t>
  </si>
  <si>
    <t>10.2.34. Установка гибкого шланга</t>
  </si>
  <si>
    <t>шланг</t>
  </si>
  <si>
    <t>10.2.35. Регулировка горения газа с калибровкой отверстия форсунки плиты</t>
  </si>
  <si>
    <t>10.2.36. Регулировка горения горелок духового шкафа плиты</t>
  </si>
  <si>
    <t>10.2.37. Прочистка, калибровка сопла горелки плиты</t>
  </si>
  <si>
    <t>10.2.38. Настройка терморегулятора</t>
  </si>
  <si>
    <t>10.2.39. Настройка электромагнитного клапана (ЭМК) плиты</t>
  </si>
  <si>
    <t>ЭМК</t>
  </si>
  <si>
    <t>10.2.40. Чистка форсунки</t>
  </si>
  <si>
    <t>форсунка</t>
  </si>
  <si>
    <t>10.2.41. Чистка подводящих трубок к горелкам</t>
  </si>
  <si>
    <t>10.2.42. Чистка горелки духового шкафа</t>
  </si>
  <si>
    <t>10.2.43. Чистка регулятора подачи воздуха</t>
  </si>
  <si>
    <t>10.2.44. Ремонт крана плиты или крана на опуске с притиркой</t>
  </si>
  <si>
    <t>10.2.45. Ремонт двухконфорочной портативной плиты</t>
  </si>
  <si>
    <t>10.2.46. Ремонт и настройка регулятора давления газа РДГ, РДК и др.</t>
  </si>
  <si>
    <t>10.2.47. Замена регулятора давления</t>
  </si>
  <si>
    <t>10.2.48. Замена мембраны регулятора</t>
  </si>
  <si>
    <t>10.2.49. Замена шланга и прокладки регулятора</t>
  </si>
  <si>
    <t>10.2.50. Замена прокладки уплотнительного клапана РДГ, РДК и др.</t>
  </si>
  <si>
    <t>10.2.51. Замена блока инжекционных горелок в ресторанной плите</t>
  </si>
  <si>
    <t>Водонагреватель проточный</t>
  </si>
  <si>
    <t>10.2.52. Замена водонагревателя проточного без изменения подводки</t>
  </si>
  <si>
    <t>с пуском газа и регулировкой работы прибора</t>
  </si>
  <si>
    <t>10.2.53. Демонтаж проточного водонагревателя с установкой заглушки</t>
  </si>
  <si>
    <t>10.2.54. Замена горелки проточного водонагревателя</t>
  </si>
  <si>
    <t>10.2.55. Замена блок-крана КГИ-56</t>
  </si>
  <si>
    <t>блок-кран</t>
  </si>
  <si>
    <t>10.2.56. Снятие блок-крана КГИ-56</t>
  </si>
  <si>
    <t>10.2.57. Установка блок-крана КГИ-56</t>
  </si>
  <si>
    <t>10.2.58. Замена блок-крана ВПГ</t>
  </si>
  <si>
    <t>10.2.59. Снятие блок-крана ВПГ</t>
  </si>
  <si>
    <t>10.2.60. Установка блок-крана ВПГ</t>
  </si>
  <si>
    <t>10.2.61. Замена газовой части блок-крана КГИ-56</t>
  </si>
  <si>
    <t>10.2.62. Снятие газовой части блок-крана КГИ-56</t>
  </si>
  <si>
    <t>10.2.63. Установка газовой части блок-крана КГИ-56</t>
  </si>
  <si>
    <t>10.2.64. Замена газовой части блок-крана ВПГ</t>
  </si>
  <si>
    <t>10.2.65. Снятие газовой части блок-крана ВПГ</t>
  </si>
  <si>
    <t>10.2.66. Установка газовой части блок-крана ВПГ</t>
  </si>
  <si>
    <t>10.2.67. Замена водяного регулятора Л-3</t>
  </si>
  <si>
    <t>10.2.68. Замена водяного регулятора КГИ-56</t>
  </si>
  <si>
    <t>10.2.69. Замена водяного регулятора ПГ-6</t>
  </si>
  <si>
    <t>10.2.70. Набивка сальника газовой части блок-крана</t>
  </si>
  <si>
    <t>10.2.71. Замена штока газовой части блок-крана</t>
  </si>
  <si>
    <t>10.2.72. Замена штока водяной части блок-крана</t>
  </si>
  <si>
    <t>10.2.73. Замена пружины блок-крана</t>
  </si>
  <si>
    <t>10.2.74. Замена мембраны водяной части блок-крана</t>
  </si>
  <si>
    <t>10.2.75. Замена запальника</t>
  </si>
  <si>
    <t>запальник</t>
  </si>
  <si>
    <t>10.2.76. Замена направляющей планки запальника ВПГ</t>
  </si>
  <si>
    <t>10.2.77. Замена биметаллической пластинки</t>
  </si>
  <si>
    <t>пластинка</t>
  </si>
  <si>
    <t>10.2.78. Замена крышки водяной части КГИ-56</t>
  </si>
  <si>
    <t>10.2.79. Снятие крышки водяной части КГИ-56</t>
  </si>
  <si>
    <t>10.2.80. Установка крышки водяной части КГИ-56</t>
  </si>
  <si>
    <t>10.2.81. Замена водяной части КГИ-56</t>
  </si>
  <si>
    <t>10.2.82. Снятие водяной части КГИ-56</t>
  </si>
  <si>
    <t>10.2.83. Установка водяной части КГИ-56</t>
  </si>
  <si>
    <t>10.2 84. Замена водяной части ВПГ</t>
  </si>
  <si>
    <t>10.2.85. Снятие водяной части ВПГ</t>
  </si>
  <si>
    <t>10.2.86. Установка водяной части ВПГ</t>
  </si>
  <si>
    <t>10.2.87. Замена теплообменника КГИ-56</t>
  </si>
  <si>
    <t>теплообмен-к</t>
  </si>
  <si>
    <t>10.2.88. Снятие теплообменника КГИ-56</t>
  </si>
  <si>
    <t>10.2.89. Установка теплообменника КГИ-56</t>
  </si>
  <si>
    <t>10.2 90. Замена теплообменника ВПГ</t>
  </si>
  <si>
    <t>10.2.91. Снятие теплообменника ВПГ</t>
  </si>
  <si>
    <t>10.2.92. Установка теплообменника ВПГ</t>
  </si>
  <si>
    <t>10.2.93. Замена сопла основной горелки</t>
  </si>
  <si>
    <t>10.2.94. Замена подводящей трубки холодной воды</t>
  </si>
  <si>
    <t>10.2.95. Замена отводящий трубки горячей воды</t>
  </si>
  <si>
    <t>10.2.96. Замена трубок радиатора КГИ-56</t>
  </si>
  <si>
    <t>10.2.97. Замена трубки запальника</t>
  </si>
  <si>
    <t>10.2.98. Замена электромагнитного клапана ВПГ</t>
  </si>
  <si>
    <t>10.2.99. Замена датчика тнги</t>
  </si>
  <si>
    <t>датчик</t>
  </si>
  <si>
    <t>10 2.100. Замена прокладки водорегулптора</t>
  </si>
  <si>
    <t>10.2.101. Замена прокладки к газ о под водя щей трубке</t>
  </si>
  <si>
    <t>10.2.102. Замена прокладки газового узла или смесителя</t>
  </si>
  <si>
    <t>10.2.103. Замена термопары</t>
  </si>
  <si>
    <t>термопара</t>
  </si>
  <si>
    <t>10.2.104. Замена ручки КГИ, ВПГ</t>
  </si>
  <si>
    <t>ручка</t>
  </si>
  <si>
    <t>10.2.105. Набивка сальника водяного узла КГИ-56</t>
  </si>
  <si>
    <t>сальник.</t>
  </si>
  <si>
    <t>10.2.106. Ремонт автоматики горелок ВПГ</t>
  </si>
  <si>
    <t>10.2.107. Прочистка штуцера водяной части</t>
  </si>
  <si>
    <t>10.2.108. Прочистка запальника</t>
  </si>
  <si>
    <t>10.2.109. Прочистка, калибровка сопла горелки</t>
  </si>
  <si>
    <t>10.2.110. Прочистка сопла водяного узла</t>
  </si>
  <si>
    <t>10.2.111. Прочистка сетки водяного редуктора с заменой прокладки</t>
  </si>
  <si>
    <t>9.63</t>
  </si>
  <si>
    <t>10.2.112. Чистка трубки, настройка датчика тяги</t>
  </si>
  <si>
    <t>10.2.113. Чеканка форсунок ВПГ</t>
  </si>
  <si>
    <t>10.2.114. Чистка горелки</t>
  </si>
  <si>
    <t>10.2.115. высечка штуцера водимой части с корректировкой резьбы</t>
  </si>
  <si>
    <t>10.2.116. Снятие и прочистка подводящей трубки холодной воды с корректировкой резьбы</t>
  </si>
  <si>
    <t>10.2.117. Установка подводящей трубки холодной воды</t>
  </si>
  <si>
    <t>10.2.118. Снятие и прочистка отводящей трубки горячей воды с корректировкой резьбы</t>
  </si>
  <si>
    <t>10.2.119. Установка отводящей трубки горячей воды</t>
  </si>
  <si>
    <t>10.2.120. Снятием прочистка трубок радиатора КГИ-56 с корректи-ровкой резьбы</t>
  </si>
  <si>
    <t>10.2.121. Установка трубок радиатора КГИ-56</t>
  </si>
  <si>
    <t>10.2.122. Развальцовка подводящей трубки холодной воды с заменой гайки или штуцера</t>
  </si>
  <si>
    <t>10.2.123. Нарезка резьбовых соединений водяной части ВПГ или КГИ</t>
  </si>
  <si>
    <t>10.2.124. Смазка пробки блок-крана</t>
  </si>
  <si>
    <t>10.2.125. Смазка штока газового узла</t>
  </si>
  <si>
    <t>10.2.126. Регулировка штока газового узла</t>
  </si>
  <si>
    <t>10.2.127. Устранение течи воды в резьбовом соединении</t>
  </si>
  <si>
    <t>10.2.128. Ремонт запальника горелки</t>
  </si>
  <si>
    <t>10.2.129. Очистка радиатора (теплообменника) от сажи</t>
  </si>
  <si>
    <t>10.2.130. Промывка калорифера</t>
  </si>
  <si>
    <t>10.2.131. Снятие огневой камеры</t>
  </si>
  <si>
    <t>10.2.132. Установка огневой камеры</t>
  </si>
  <si>
    <t>10.2.133. Крепление корпуса горелки ВПГ</t>
  </si>
  <si>
    <t>10.2.134. Крепление корпуса горелки КГИ</t>
  </si>
  <si>
    <t>10.2.135. Закрепление водонагревателя</t>
  </si>
  <si>
    <t>10.2.136. Замена емкостного водонагревателя (котла) без изменения под водки с пуском газа и регулировкой работы прибора (аппарата)</t>
  </si>
  <si>
    <t>10.2.137. Демонтаж котла с установкой заглушки</t>
  </si>
  <si>
    <t>10.2.138. Демонтаж горелки отопительного котла (печи) с установкой</t>
  </si>
  <si>
    <t>заглушки</t>
  </si>
  <si>
    <t>10.2.139. Замена горелки отопительного котла</t>
  </si>
  <si>
    <t>10.2.140. Замена горелки пищеварочного котла</t>
  </si>
  <si>
    <t>10.2.141. Замена газовой печной горелки</t>
  </si>
  <si>
    <t>10.2 142. Замена крана горелки АГВ-80, АОГВ-4 - АОГВ-20</t>
  </si>
  <si>
    <t>10.2.143. Замена крана горелки АГВ-120, АОГВ-17.5, АОГВ 23 и др.</t>
  </si>
  <si>
    <t>10.2.144. Замена крана горелки отопительного котла ВНИИСТО-МЧ или</t>
  </si>
  <si>
    <t>отопительной печи</t>
  </si>
  <si>
    <t>10.2.145. Замена крана горелки пищеварочного котла</t>
  </si>
  <si>
    <t>10.2.146. Замена термопары АГВ (АОГВ)</t>
  </si>
  <si>
    <t>10.2.147. Замена термопары отоптельного котла ВНИИСТО - МЧ</t>
  </si>
  <si>
    <t>10.2.148. Замена термопары автоматики безопасности печной горелки</t>
  </si>
  <si>
    <t>10.2.149. Замена запальника отопительного котла или АГВ (АОГВ)</t>
  </si>
  <si>
    <t>10.2.150. Замена запальника печной горелки</t>
  </si>
  <si>
    <t>10.2.151. Замена сопла запальника</t>
  </si>
  <si>
    <t>сопло . .</t>
  </si>
  <si>
    <t>10.2.152. Замена терморегулятора (термобаллона) АГВ (АОГВ)</t>
  </si>
  <si>
    <t>терморег-тор</t>
  </si>
  <si>
    <t>10.2.153. Замена ЭМК емкостного водонагревателя</t>
  </si>
  <si>
    <t>10.2.154. Замена ЭМК отоительного котла ВМИИСТО-МЧ</t>
  </si>
  <si>
    <t>10.2.155. Замена ЭМК печной горелки</t>
  </si>
  <si>
    <t>10.2.156. Замена пружины ЭМК отопительного котла или АГВ (АОГВ)</t>
  </si>
  <si>
    <t>10.2.157. Замена пружины ЭМК печной горелки</t>
  </si>
  <si>
    <t>10.2.158. Замена мембраны ЭМК отопительного котла или АГВ (АОГВ)</t>
  </si>
  <si>
    <t>10.2.159. Замена мембраны ЭМК печной горелки</t>
  </si>
  <si>
    <t>10.2.160. Замена тройника ЭМК</t>
  </si>
  <si>
    <t>тройник</t>
  </si>
  <si>
    <t>10.2.161. Замена тцгоудлинителя</t>
  </si>
  <si>
    <t>10.2.162. Замена датчика тяги</t>
  </si>
  <si>
    <t>10.2.163. Замена сопла основной горелки</t>
  </si>
  <si>
    <t>10.2.164. Замена трубки газопровода запального устройства</t>
  </si>
  <si>
    <t>10.2.165. Замена блока автоматики</t>
  </si>
  <si>
    <t>10.2.166. Замена сильфона блока автоматики</t>
  </si>
  <si>
    <t>Сильфон</t>
  </si>
  <si>
    <t>10.2.167. Замена филыра на автоматике АГВ, АОГВ</t>
  </si>
  <si>
    <t>10.2.168. Замена обратного предохранительного клапана</t>
  </si>
  <si>
    <t>10.2.169. Замена "кармана" под термометр в отопительном аппарате</t>
  </si>
  <si>
    <t>10.2.170. Замена биметаллической пластинки</t>
  </si>
  <si>
    <t>10.2.171. Замена прокладки на клапане</t>
  </si>
  <si>
    <t>10.2.172. Замена прокладки на запальнике</t>
  </si>
  <si>
    <t xml:space="preserve">10.2.173. Настройкаа сальника терморегулятора </t>
  </si>
  <si>
    <t>10.2.174. Настройка терморегулятора с регулированием температуры воды а котле</t>
  </si>
  <si>
    <t>10.2.175. Ремонт терморегулятора с заменой пружины (скобы или шурупа) на регулировочном винте</t>
  </si>
  <si>
    <t>10.2.176. Ремонт терморегулятора (замена прокладок)</t>
  </si>
  <si>
    <t>10.2 177. Ремонт автоматики горелок АГВ, АОГВ</t>
  </si>
  <si>
    <t>10.2.178. Прочистка отверстий горелки и удлинителя тяги</t>
  </si>
  <si>
    <t>10.2.179. Прочистка, калибровка сопла горелки</t>
  </si>
  <si>
    <t>10.2.180. Устранение засоре в подводке к запальнику</t>
  </si>
  <si>
    <t>10.2.181. Чистка контактов ЭМКбез пайки катушки</t>
  </si>
  <si>
    <t>10.2.182. Чистка контактов ЭМК с пайкой катушки</t>
  </si>
  <si>
    <t>10.2.183. Перепайка контактов ЭМК</t>
  </si>
  <si>
    <t>10.2.184. Перепайка датчика тяги к импульсной трубке</t>
  </si>
  <si>
    <t>10.2.185. Чистка форсунки запальника</t>
  </si>
  <si>
    <t>10.2.186. Чистка газового фильтра</t>
  </si>
  <si>
    <t>10.2.187. Регулировка клапана экономного расходования</t>
  </si>
  <si>
    <t>10.2.188. Ремонт автоматики горелки отопительного аппарата</t>
  </si>
  <si>
    <t>10 2.189. Очистка стабилизатора тяги от сажи</t>
  </si>
  <si>
    <t>10.2.190. Очистка от сажи отопительного котла</t>
  </si>
  <si>
    <t>10.2.191. Очистка от накипи бака отопительного котла</t>
  </si>
  <si>
    <t>10.2.192. Проверка плотности бака после сварочных работ</t>
  </si>
  <si>
    <t>10.2.193. Ремонт бака отопительного котла</t>
  </si>
  <si>
    <t>газосв. 4 р.</t>
  </si>
  <si>
    <t>10.2.194. Очистка рожков горелки от сажи</t>
  </si>
  <si>
    <t>10.2.195. Чистка форсунки запальника</t>
  </si>
  <si>
    <t>10.2.196. Чистка сопел коллекор печной горелки</t>
  </si>
  <si>
    <t>10.2.197. Очистка от сажи отопительной печи</t>
  </si>
  <si>
    <t>Агрегат "Lennox"</t>
  </si>
  <si>
    <t xml:space="preserve">10.2.198. Техническая диагностика неисправностей агрегата    </t>
  </si>
  <si>
    <t xml:space="preserve">слесарь 6 р. </t>
  </si>
  <si>
    <t>10.2.199. Вскрытие отсека вентилятора</t>
  </si>
  <si>
    <t>10.2.200. Замена температурных датчиков или конденсатора в отсеке вентилятора агрегата "Lennox" с заменой фильтра</t>
  </si>
  <si>
    <t>10.2.201. Тоже, без замены фильтра</t>
  </si>
  <si>
    <t>10.2.202. Замена датчика пламени</t>
  </si>
  <si>
    <t>10.2.203. Замена двигателя вентилятора с заменой фильтра</t>
  </si>
  <si>
    <t>10.2.204. То же, без замены фильтра</t>
  </si>
  <si>
    <t>10.2.205. Замена вентилятора в сборе агрегата "Lennox" с заменой фильтра</t>
  </si>
  <si>
    <t>10.2.206. То же, без замены фильтра</t>
  </si>
  <si>
    <t>Прочие работы</t>
  </si>
  <si>
    <t>10.2.207. Замена газового крана нa газопроводе диаметром до 32 мм</t>
  </si>
  <si>
    <t>(При работа с приставной лестницы в пунктах 1.2 210 -1.2.214</t>
  </si>
  <si>
    <t>применять коэф.1,2)</t>
  </si>
  <si>
    <t>10.2.208. Замена участка внутри домового газопровода длиной до</t>
  </si>
  <si>
    <t>одного метра диаметром 15 мм</t>
  </si>
  <si>
    <t>32 мм</t>
  </si>
  <si>
    <t>40 мм</t>
  </si>
  <si>
    <t>10.2.209. To же, на каждый дополнительный один метр газопровода</t>
  </si>
  <si>
    <t>диаметром 15мм</t>
  </si>
  <si>
    <t>32мм</t>
  </si>
  <si>
    <t>10.2.210. Замена сгона внутреннего газопровода диаметром до 25 мм</t>
  </si>
  <si>
    <t>сгон</t>
  </si>
  <si>
    <t>св.25 мм</t>
  </si>
  <si>
    <t>10.2.211. Устранение утечки газа в муфтовом соединении внутреннего</t>
  </si>
  <si>
    <t>газопровода диаметром до 50 мм</t>
  </si>
  <si>
    <t>10.2.212. 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</si>
  <si>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10.2.213. Продувка и пуск дворового (подземного,надземного) газопровода к жилому дому после отключения от газоснабжения</t>
  </si>
  <si>
    <t>10.2.214. Продувка и пуск внутреннего газопровода в жилом доме</t>
  </si>
  <si>
    <t>индивид. застройки после отключения от газоснабжения</t>
  </si>
  <si>
    <t>10.2.215. 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</si>
  <si>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10.2.216. Тоже, при количестве приборов на одном стояке св. 5</t>
  </si>
  <si>
    <t>10.2.217. Отключение газового прибора с установкой заглушки</t>
  </si>
  <si>
    <t>10 2.218. Подключение газового прибора со снятием заглушки</t>
  </si>
  <si>
    <t>10.2.219. Отключение и подключение газового прибора без отсоединения</t>
  </si>
  <si>
    <t>10.2.220. Притирка газового крана диаметром до 15 мм</t>
  </si>
  <si>
    <t>25 - 40 мм</t>
  </si>
  <si>
    <t>10.2.221. Смазка газового крана диаметром до 15 мм</t>
  </si>
  <si>
    <t>25-40 мм</t>
  </si>
  <si>
    <t>10.2.222. Обследование газового прибора на его пригодность к эксплуатации</t>
  </si>
  <si>
    <t>10.2.223. Оповещение и отключение жилых домов на период ремонтных работ</t>
  </si>
  <si>
    <t>Примечание -" Вызов слесаря" включает время на прием заявки диспетчером и проезд (переход) к объекту.</t>
  </si>
  <si>
    <t xml:space="preserve">РАЗДЕЛ 11. ИЗГОТОВЛЕНИЕ И РЕМОНТ ДЕТАЛЕЙ И ЗАПАСНЫХ ЧАСТЕЙ (ГАЗОВОМУ ОБОРУДОВАНИЮ.  </t>
  </si>
  <si>
    <t>РЕМОНТ ГАЗОВОГО ОБОРУДОВАНИЯ, КИП И СРЕДСТВ АВТОМАТИКИ</t>
  </si>
  <si>
    <t xml:space="preserve">Глава 1. ИЗГОТОВЛЕНИЕ И РЕМОНТ ДЕТАЛЕЙ И ЗАПАСНЫХ ЧАСТЕЙ К ГАЗОВОМУ ОБОРУДОВАНИЮ.  </t>
  </si>
  <si>
    <t>РЕМОНТ ГАЗОВОГО ОБОРУДОВАНИЯ</t>
  </si>
  <si>
    <t>Фонд оплаты труда, РУб,</t>
  </si>
  <si>
    <t>Себе сто имость, руб.</t>
  </si>
  <si>
    <t>Плита газовая</t>
  </si>
  <si>
    <t>11.1.1.  Изготовление сопла горелки газовой плиты</t>
  </si>
  <si>
    <t>токарь 4 р.</t>
  </si>
  <si>
    <t>11.1.2. Изготовление запальника газовой плиты</t>
  </si>
  <si>
    <t>11.1.3. Изготовление штока к крану плиты</t>
  </si>
  <si>
    <t>11.1.4. Изготовление штуцера к газовой плите</t>
  </si>
  <si>
    <t>штуцер</t>
  </si>
  <si>
    <t>11.1.5. Изготовление пружины к крану плиты</t>
  </si>
  <si>
    <t>11.1.6. Изготовление заглушки на кран плиты</t>
  </si>
  <si>
    <t>11.1.7. Изготовление рассекателя на горелку плиты</t>
  </si>
  <si>
    <t>импортного производства</t>
  </si>
  <si>
    <t>рассекатель</t>
  </si>
  <si>
    <t>отечественного производства</t>
  </si>
  <si>
    <t>11.1.8. Изготовление переходника к плите</t>
  </si>
  <si>
    <t>переходник</t>
  </si>
  <si>
    <t>11.1.9. Изготовление ручки газовой плиты</t>
  </si>
  <si>
    <t>10 ручек</t>
  </si>
  <si>
    <t>11.1.10. Изготовление ручки для газовых кранов диаметром )5-20мм</t>
  </si>
  <si>
    <t>11.1.11. Изготовление решетки для двухгорелочной плиты (ПГ-4 с коэф.1,3)</t>
  </si>
  <si>
    <t>решетка</t>
  </si>
  <si>
    <t>(ПГ-4скоэф. 1,3)</t>
  </si>
  <si>
    <t>11.1.12. Изготовление дна корпуса газовой плиты</t>
  </si>
  <si>
    <t>жестянщик 4 р.</t>
  </si>
  <si>
    <t>11.1.13. Изготовление газоподводящей трубки к горелке плиты</t>
  </si>
  <si>
    <t>длиной до 0,4 м с двумя гайками</t>
  </si>
  <si>
    <t>длиной до 0,15 м с двумя гайками</t>
  </si>
  <si>
    <t>длиной до 0,4 м с одной гайкой</t>
  </si>
  <si>
    <t>длиной до 0,15 м с одной гайками</t>
  </si>
  <si>
    <t>11.1.14. Реставрация резьбовой части смесителя плиты</t>
  </si>
  <si>
    <t>11.1.15. Ремонт угольника плиты "Вроддет"</t>
  </si>
  <si>
    <t>11.1.16. Ремонт коллектора газовой плиты</t>
  </si>
  <si>
    <t>11.1.17. Ремонт кронштейна дверки духового шкафа плиты</t>
  </si>
  <si>
    <t>11.1.18. Капитальный ремонт газовой плиты</t>
  </si>
  <si>
    <t>11.1.19. Изготовление газового узла КГИ-56, ВПГ</t>
  </si>
  <si>
    <t>11.1.20. Изготовление подводящей трубки к КГИ-56</t>
  </si>
  <si>
    <t>11.1.21. Изготовление штуцера подводящей трубки КГИ-56</t>
  </si>
  <si>
    <t>11.1.22. Изготовление штуцера радиатора КГИ-56</t>
  </si>
  <si>
    <t>11.1.23. Изготовление штуцера "Вентури"</t>
  </si>
  <si>
    <t>11.1.24. Изготовление хвостовика газового узла ВПГ-18</t>
  </si>
  <si>
    <t>хвостовик</t>
  </si>
  <si>
    <t>11.1.25. Изготовление ручки газового узла КГИ-56</t>
  </si>
  <si>
    <t>11.1.26. Изготовление мембраны водяной части редуктора ВПГ</t>
  </si>
  <si>
    <t>11.1.27. Изготовление переходника для водяного узла КГИ-56</t>
  </si>
  <si>
    <t>6.28</t>
  </si>
  <si>
    <t>11.1.28. Изготовление штока для водяного узла КГИ-56 или 8ПГ</t>
  </si>
  <si>
    <t>11.1.29. Изготовление фигурного штока ПГ-6</t>
  </si>
  <si>
    <t>11.1.30. Изготовление колпачков сальника водяной части</t>
  </si>
  <si>
    <t>10шт.</t>
  </si>
  <si>
    <t>11.1.31. Изготовление трубы отвода горячей воды ВПГ</t>
  </si>
  <si>
    <t>труба</t>
  </si>
  <si>
    <t>11.1.32. Изготовление запальника к горелке ВПГ и КГИ</t>
  </si>
  <si>
    <t>11.3,33. Изготовление сопла запальника КГИ-56</t>
  </si>
  <si>
    <t>11.1.34. Изготовление тройника к водонагревателю проточному</t>
  </si>
  <si>
    <t>11.1.35. Изготовление обжимного кольца на горелку ВПГ</t>
  </si>
  <si>
    <t>кольцо</t>
  </si>
  <si>
    <t>11.1.36. Изготовление медной трубки для ВПГ-23 длиной 460 мм</t>
  </si>
  <si>
    <t>длиной 520 мм</t>
  </si>
  <si>
    <t>11 1.37. Изготовление коллектора ВПГ</t>
  </si>
  <si>
    <t>коллектор</t>
  </si>
  <si>
    <t>11.1.38. Изготовление трубки к радиатору КГИ-56</t>
  </si>
  <si>
    <t>11.1.39. Изготовление радиатора для ВПГили КГИ-56</t>
  </si>
  <si>
    <t>радиатор</t>
  </si>
  <si>
    <t>11.1.40. Изготовление накидной гайки М 16х1,5 или 3/8"</t>
  </si>
  <si>
    <t>к радиатору КГИ-56</t>
  </si>
  <si>
    <t>гайка</t>
  </si>
  <si>
    <t>11.1.41. Панка трубок к радиатору КГИ-56 и ВПГ-18</t>
  </si>
  <si>
    <t>11.1.42. Пайка калачей к радиатору КГИ-56 и ВПГ-18</t>
  </si>
  <si>
    <t>11.1.43. Замена штуцера.на радиаторе ВПГ</t>
  </si>
  <si>
    <t>11.1.44. Замена обжимного кольца горелки ВПГ</t>
  </si>
  <si>
    <t>11.1.45. Ремонт газовых частей всех типов газовых колонок (сверление  отверстий  под  болты, нарезка  резьбы,  разборка,смазка,сборка)</t>
  </si>
  <si>
    <t>ремонт</t>
  </si>
  <si>
    <t>11.1.46. Ремонт газового узла КГИ-56:</t>
  </si>
  <si>
    <t>ремонт хвостовика малой пробки, изготовление ручки</t>
  </si>
  <si>
    <t>большой пробки</t>
  </si>
  <si>
    <t>восстановление герметичности пробок газового узла</t>
  </si>
  <si>
    <t>11.1.47. Ремонт змеевика водонагревателя проточного со сваркой</t>
  </si>
  <si>
    <t>11.1.48. Очистка внутренней поверхности водопроводных трубок  радиатора ВПГ</t>
  </si>
  <si>
    <t>11.1.49. Пайка змеевика калорифера ВПГ</t>
  </si>
  <si>
    <t>11.1.50. Установка заплаты на кожух ВПГ</t>
  </si>
  <si>
    <t>11.1.51. Замена накидной гайки ВПГ</t>
  </si>
  <si>
    <t>11.1.52. Ремонт водяного блока ВПГ</t>
  </si>
  <si>
    <t>11.1.53. Ремонт ЭМК водонагревателя проточного</t>
  </si>
  <si>
    <t>11.1.54. Замена и  лайка одного пальца горелки КГИ-56</t>
  </si>
  <si>
    <t>11.1.55 Замена и лайка трех пальцев горелки КГИ-56</t>
  </si>
  <si>
    <t>11.1.56. Замена двук труб горелки водонагревателя "Днепре"</t>
  </si>
  <si>
    <t>11.1.57. Тоже, при замене пяти труб</t>
  </si>
  <si>
    <t>11.1.58. Замена двух сопел горелки водонагревателя "Днепро"</t>
  </si>
  <si>
    <t>11.1.59. То же при замене пяти сопел  водонагреватель  емкостный</t>
  </si>
  <si>
    <t>11.1.60. Изготовление "кармана" под термометр к отопительным  аппаратам</t>
  </si>
  <si>
    <t>11.1.61. Изготовление сопла запальника АГВ и других типов котлов</t>
  </si>
  <si>
    <t>11.1.62 Изготовление стойки запальника АГВ и других типов котлов</t>
  </si>
  <si>
    <t>стойка</t>
  </si>
  <si>
    <t>11.1.63. Изготовление тройника к газовым котлам</t>
  </si>
  <si>
    <t>11.1.64 Изготовление термопары АГВ</t>
  </si>
  <si>
    <t>11.1.65. Изготовление головки запальника АГВ и других типов котлов</t>
  </si>
  <si>
    <t>гол.зап-ка</t>
  </si>
  <si>
    <t>11.1.66. Изготовление рамки отопительной горелки</t>
  </si>
  <si>
    <t>рамка</t>
  </si>
  <si>
    <t>11.1.67. Полная замена огневой камеры радиатора</t>
  </si>
  <si>
    <t>11.1.68. Ремонт огневой камеры (установка заплаты)</t>
  </si>
  <si>
    <t>11.1.69. Ремонт отопительной горелки</t>
  </si>
  <si>
    <t>с заменой ЭМК</t>
  </si>
  <si>
    <t>с заменой крана</t>
  </si>
  <si>
    <t>с заменой термопары и запальника</t>
  </si>
  <si>
    <t>с заменой ЗМК, крана, термопары и запальника</t>
  </si>
  <si>
    <t>8.34</t>
  </si>
  <si>
    <t>11.1.70. Ремонт терморегулятора водонагревателя емкостного</t>
  </si>
  <si>
    <t>терморегул.</t>
  </si>
  <si>
    <t>эл газосв 4 р.</t>
  </si>
  <si>
    <t>11.1.71. Ремонт ЭМК клапана АГВ и других типов котлов</t>
  </si>
  <si>
    <t>11.1.72. Ремонт термопары АГВ</t>
  </si>
  <si>
    <t>11.1.73. Ремонт электромагнитной катушки ГК-17М</t>
  </si>
  <si>
    <t>11.1.74. Изготовление вытяжки для отопительного котла</t>
  </si>
  <si>
    <t>вытяжка</t>
  </si>
  <si>
    <t>сварщик 4 р.</t>
  </si>
  <si>
    <t>11.1.75. Изготовление зонта-флюгарки</t>
  </si>
  <si>
    <t>зонт</t>
  </si>
  <si>
    <t>11.1.76- Капитальный ремонт отопительного котла АГВ, АОГВ</t>
  </si>
  <si>
    <t>Газовые горелки для отопительных печей</t>
  </si>
  <si>
    <t>11.1.77. Изготовление сопла горелки печной или ГПТ-2М</t>
  </si>
  <si>
    <t>11.1.78. Изготовление регулирующей шайбы горелки ГПТ-2М</t>
  </si>
  <si>
    <t>шайба</t>
  </si>
  <si>
    <t>11.1.79. Изготовление запальника к печной горелке</t>
  </si>
  <si>
    <t>11.1.80. Изготовление трубок горелки ГПТ-2М</t>
  </si>
  <si>
    <t>11.1.81. Изготовление ниппеля для горелки ГПТ-2М</t>
  </si>
  <si>
    <t>ниппель</t>
  </si>
  <si>
    <t>11.1.82. Изготовление накидной гайки к ГПТ-2М</t>
  </si>
  <si>
    <t>11.1.83. Изготовление трубки к запальнику ГПТ-2М</t>
  </si>
  <si>
    <t>Баллонные установки СУГ</t>
  </si>
  <si>
    <t>11.1.84. Изготовление обвязки редуктора с баллоном</t>
  </si>
  <si>
    <t>обвязка</t>
  </si>
  <si>
    <t>11.1.85. Изготовление мембраны для 50-литроаых баллонов</t>
  </si>
  <si>
    <t>11.1.66. Изготовление заглушки к 50-литровым баллонам</t>
  </si>
  <si>
    <t>11.1.87. Изготовление штуцера или спецштуцера</t>
  </si>
  <si>
    <t>11.1.88. Изготовление хомута к газобаллонной установке</t>
  </si>
  <si>
    <t>хомут</t>
  </si>
  <si>
    <t>11.1,89. Изготовление уплотнительного кольца ВБК-10</t>
  </si>
  <si>
    <t>упл кольцо</t>
  </si>
  <si>
    <t>11.1.90. Изготовление штока вентиля ВБК-10</t>
  </si>
  <si>
    <t>11.1.91. Изготовление шкафа для двух газовых баллонов</t>
  </si>
  <si>
    <t>11.1.92. Ремонт редуктора к газобаллонной установке (замена</t>
  </si>
  <si>
    <t>клапана, мембраны, накидной гайки)</t>
  </si>
  <si>
    <t>11 1.93. Реставрация клапана КБ-3</t>
  </si>
  <si>
    <t>11.1.94. Изготовление патрубка с резьбой</t>
  </si>
  <si>
    <t>патрубок</t>
  </si>
  <si>
    <t>11.1.95. Изготовление прокладок, шайб, мембран из ларанита</t>
  </si>
  <si>
    <t>и др.материалов</t>
  </si>
  <si>
    <t>11.1.96. Изготовление переходника с 1/2" на 3/4"</t>
  </si>
  <si>
    <t>11.1.97. Изготовление контргайки 1/2"- 1,5''</t>
  </si>
  <si>
    <t>контргайка</t>
  </si>
  <si>
    <t>11.1.93. Изготовление муфты 1/2"- 1,5"</t>
  </si>
  <si>
    <t>11.1.99. Изготовление гайки к термопаре</t>
  </si>
  <si>
    <t>11.1.100. Изготовление отводов диаметром 15 мм</t>
  </si>
  <si>
    <t>отвод</t>
  </si>
  <si>
    <t>20мм</t>
  </si>
  <si>
    <t>111.101. Изготовление бочонков диаметром 15мм</t>
  </si>
  <si>
    <t>бочонок</t>
  </si>
  <si>
    <t>25 мм</t>
  </si>
  <si>
    <t>11.1.102. Изготовление сгонов диаметром 25мм</t>
  </si>
  <si>
    <t>11.1.103. Изготовление заглушки с внутренней или наружной резьбой</t>
  </si>
  <si>
    <t>диаметром 15 мм</t>
  </si>
  <si>
    <t>20 мм</t>
  </si>
  <si>
    <t>11.1.104. Изготовление болтов диаметром 8-12 мм</t>
  </si>
  <si>
    <t>болт</t>
  </si>
  <si>
    <t>12- 18мм</t>
  </si>
  <si>
    <t>11.1.105. Изготовление винтов разного диаметра</t>
  </si>
  <si>
    <t>винт</t>
  </si>
  <si>
    <t>11.1.106. Изготовление кнопок, втулок автоматики безопасности</t>
  </si>
  <si>
    <t>10 изделий</t>
  </si>
  <si>
    <t>11.1.107. Изготовление чистки для дымоходов</t>
  </si>
  <si>
    <t>чистка</t>
  </si>
  <si>
    <t>11.1.108. Изготовление участка перехода для гофрированного отвода</t>
  </si>
  <si>
    <t>11.1.109. Изготовление участка перехода для отопительного котла</t>
  </si>
  <si>
    <t>11. 1.110. Изготовление отвода диаметром 130мм</t>
  </si>
  <si>
    <t>11.1.111. Изготовление гофрированного отвода</t>
  </si>
  <si>
    <t>1.45</t>
  </si>
  <si>
    <t>11.1.112. Изготовление дымоотводящей трубы длиной до 1 м</t>
  </si>
  <si>
    <t>11.1.113. Нарезка резьбы на трубу диаметром 15 мм</t>
  </si>
  <si>
    <t>11.1.114. Нарезка резьбы для муфты изолирующей диаметром 25 мм</t>
  </si>
  <si>
    <t>11.1.115. Изготовление ИФС диаметром 25-40 мм</t>
  </si>
  <si>
    <t>ИФС</t>
  </si>
  <si>
    <t>токарь 5 р.</t>
  </si>
  <si>
    <t>11.1.116. Ревизия, ремонт и опрессовка задвижек диаметром до 300 мм</t>
  </si>
  <si>
    <t>11.1.117. Изготовление сварныx переходов с диаметра 300 мм на 200им</t>
  </si>
  <si>
    <t>11.1.118. То же, с диаметра 200 мм на 100 мм</t>
  </si>
  <si>
    <t>Глава 2. РЕМОНТ ИЗМЕРИТЕЛЬНЫХ ПРИБОРОВ И СРЕДСТВ АВТОМАТИКИ</t>
  </si>
  <si>
    <t>Трудоза-траты на ед.изм, чел.ч</t>
  </si>
  <si>
    <t>Фонд оплаты труда, руб-</t>
  </si>
  <si>
    <t>Для населения (с НДС)</t>
  </si>
  <si>
    <t>11.2.1. Средний ремонт бытовых счетчиков газа</t>
  </si>
  <si>
    <r>
      <rPr>
        <sz val="11"/>
        <color rgb="FF000000"/>
        <rFont val="Times New Roman"/>
        <family val="1"/>
        <charset val="204"/>
      </rPr>
      <t>G-2,5 до 4 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</si>
  <si>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rPr>
        <sz val="11"/>
        <color rgb="FF000000"/>
        <rFont val="Times New Roman"/>
        <family val="1"/>
        <charset val="204"/>
      </rPr>
      <t>G-4 до 6 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</si>
  <si>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rPr>
        <sz val="11"/>
        <color rgb="FF000000"/>
        <rFont val="Times New Roman"/>
        <family val="1"/>
        <charset val="204"/>
      </rPr>
      <t>G-6 до 10м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</si>
  <si>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t>11.2.2. Средний ремонт счетчиков газа типа;</t>
  </si>
  <si>
    <t>РГ-100(Тургас-100)</t>
  </si>
  <si>
    <t>РГ-250 (Тургас-200)</t>
  </si>
  <si>
    <t>РГ-400 (Тургас-400)</t>
  </si>
  <si>
    <t>РГ-600 (Тургас-800)</t>
  </si>
  <si>
    <t>11.2.3. Капитальный ремонт счетчиков газа типа:</t>
  </si>
  <si>
    <t>токарь.-раст.6 р.</t>
  </si>
  <si>
    <t>РГ-100(Typfac-100)</t>
  </si>
  <si>
    <t>11.2.4. Текущий ремонт переносных газоанализаторов типа</t>
  </si>
  <si>
    <t>ЭТХ-1, СТХ-5, МСМ-2К, ТС-92, ПГФ м др.</t>
  </si>
  <si>
    <t>11.2.5- Капитальный ремонт переносных газоанализаторов типа</t>
  </si>
  <si>
    <t>ЭТХ-1, СТХ-5, МСМ-2К, ТС-92, ПГФ и др.</t>
  </si>
  <si>
    <t>11.2.6. Текущий ремонт стационарных газосигнализаторов</t>
  </si>
  <si>
    <t>СТМ, СТХ-3, СТХ-6, ЩИГ-2 и др.</t>
  </si>
  <si>
    <t>11.2.7. Капитальный ремонт стационарных газосигнализаторов СТМ.</t>
  </si>
  <si>
    <t>СТХ-3, СТХ-6, ЩИТ-2 и Др.</t>
  </si>
  <si>
    <t>11.2.8. Средний ремонт шестеренчатых (жидкостных) счетчиков</t>
  </si>
  <si>
    <t>газа ШЖУ-25, УИЖГ-20 и др.</t>
  </si>
  <si>
    <t>11.2.9. Капитальный ремонт шестеренчатых (жидкостных) счетчиков</t>
  </si>
  <si>
    <t>11.2.10. Средний ремонт</t>
  </si>
  <si>
    <t>технического манометра</t>
  </si>
  <si>
    <t>зл. контактного манометра</t>
  </si>
  <si>
    <t>ЭКМ</t>
  </si>
  <si>
    <t>автоматического спидометра</t>
  </si>
  <si>
    <t>спидометр</t>
  </si>
  <si>
    <t>11.2.11. Текущий ремонт приборов типа АН П И, Вариотек, ИПИТ-2,</t>
  </si>
  <si>
    <t>Зольдек и др.</t>
  </si>
  <si>
    <t>11.2.12. Капитальный ремонт приборов типа АНПИ, Вариотек,</t>
  </si>
  <si>
    <t>ИПИТ-2, Зольдек и др.</t>
  </si>
  <si>
    <t>11.2.13. Текущий ремонт амперметра, вольтметра, мегометра и др.</t>
  </si>
  <si>
    <t>11.2.14. Изготовление штуцера для газового счетчика</t>
  </si>
  <si>
    <t>11.2.15. Изготовление перемычки для газового счетчика производства</t>
  </si>
  <si>
    <t>Франции и Италии</t>
  </si>
  <si>
    <t>11.2.16. Тоже, производства Словении</t>
  </si>
  <si>
    <t>11.2.17. Изготовление штока для ротационного счетчика</t>
  </si>
  <si>
    <t>11.2.18. Изготовление гайки для ротационного счетчика</t>
  </si>
  <si>
    <t>11.2.19. Изготовление гайки с переходной втулкой для бытового счетчика газа</t>
  </si>
  <si>
    <t>11.2.20. Изготовление устройства для изменения потока газа</t>
  </si>
  <si>
    <t>к бытовому счетчику газа производства Италии</t>
  </si>
  <si>
    <t>или Словении</t>
  </si>
  <si>
    <t>РАЗДЕЛ 12. ХИМИЧЕСКИЕ АНАЛИЗЫ</t>
  </si>
  <si>
    <t>12.1. Определение состава природного газа</t>
  </si>
  <si>
    <t>анализ</t>
  </si>
  <si>
    <t>12.2. Определение состава сжиженного газа</t>
  </si>
  <si>
    <t>12.3 Определение растяжимости битума</t>
  </si>
  <si>
    <t>лаборант</t>
  </si>
  <si>
    <t>12.4. Определение глубины проникания иглы</t>
  </si>
  <si>
    <t>12.5. Определение температуры размягчения битума по методу "кольца и шара"</t>
  </si>
  <si>
    <t>12.6. Определение природы метана на хрома-тографе "Газохром 3101"</t>
  </si>
  <si>
    <t>12.7. Определение продуктов сгорания газа на хроматографе "Газохром 3101"</t>
  </si>
  <si>
    <t>12.8. Определение плотности газа</t>
  </si>
  <si>
    <t>12.9. Определение наличия сероводорода и меркаптано-вой серы в природном газе</t>
  </si>
  <si>
    <t>12.10. Объемный метод определения углекислого газа газа и кислорода в продуктах сгорания</t>
  </si>
  <si>
    <t>РАЗДЕЛ 13. УЧЕТ РАСХОДА ГАЗА</t>
  </si>
  <si>
    <t>13.1. Переключение прибора по учету газа с летнего перепада на зимний и наоборот</t>
  </si>
  <si>
    <t>13.2. Включение приборов учета газа после периодической проверки</t>
  </si>
  <si>
    <t>13.3. Контроль представителя газового хозяйства за заменой диафрагмы при диаметре до 200 мм диаметре до 200мм</t>
  </si>
  <si>
    <t>диафрагма</t>
  </si>
  <si>
    <t>13.4. То же, при диаметре свыше 200 мм</t>
  </si>
  <si>
    <t>Тел: 67-02-85</t>
  </si>
  <si>
    <t>10.1.28. Техническое обслуживание бытового газового счетчика</t>
  </si>
  <si>
    <r>
      <t>Расчетный коэффициент</t>
    </r>
    <r>
      <rPr>
        <i/>
        <sz val="10"/>
        <color rgb="FF0000FF"/>
        <rFont val="Times New Roman Cyr"/>
        <family val="1"/>
        <charset val="204"/>
      </rPr>
      <t>- 2,202</t>
    </r>
  </si>
  <si>
    <t>с 1 -го сентября  2023 г.</t>
  </si>
  <si>
    <t>7.2.9. Техническое обслуживание РДГК-6, РДГК-10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</si>
</sst>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color rgb="FF800000"/>
      <name val="Times New Roman Cyr"/>
      <family val="1"/>
      <charset val="204"/>
    </font>
    <font>
      <b/>
      <sz val="12"/>
      <color rgb="FF800000"/>
      <name val="Times New Roman Cyr"/>
      <family val="1"/>
      <charset val="204"/>
    </font>
    <font>
      <sz val="10"/>
      <color rgb="FF800000"/>
      <name val="Arial Cyr"/>
      <charset val="204"/>
    </font>
    <font>
      <i/>
      <sz val="10"/>
      <color rgb="FFFFFFFF"/>
      <name val="Arial Cyr"/>
      <family val="2"/>
      <charset val="204"/>
    </font>
    <font>
      <sz val="10"/>
      <color rgb="FFFFFFFF"/>
      <name val="Arial Cyr"/>
      <charset val="204"/>
    </font>
    <font>
      <b/>
      <sz val="12"/>
      <color rgb="FFFFFFFF"/>
      <name val="Times New Roman Cyr"/>
      <family val="1"/>
      <charset val="204"/>
    </font>
    <font>
      <b/>
      <sz val="12"/>
      <color rgb="FFFFFFFF"/>
      <name val="Arial Cyr"/>
      <family val="2"/>
      <charset val="204"/>
    </font>
    <font>
      <i/>
      <sz val="10"/>
      <color rgb="FFFFFFFF"/>
      <name val="Times New Roman Cyr"/>
      <family val="1"/>
      <charset val="204"/>
    </font>
    <font>
      <i/>
      <sz val="12"/>
      <color rgb="FF0000FF"/>
      <name val="Times New Roman Cyr"/>
      <family val="1"/>
      <charset val="204"/>
    </font>
    <font>
      <i/>
      <sz val="10"/>
      <color rgb="FF0000FF"/>
      <name val="Times New Roman Cyr"/>
      <family val="1"/>
      <charset val="204"/>
    </font>
    <font>
      <sz val="10"/>
      <color rgb="FFFFFFFF"/>
      <name val="Arial Cyr"/>
      <family val="2"/>
      <charset val="204"/>
    </font>
    <font>
      <i/>
      <sz val="10"/>
      <color rgb="FF0000FF"/>
      <name val="Arial Cyr"/>
      <family val="2"/>
      <charset val="204"/>
    </font>
    <font>
      <b/>
      <i/>
      <sz val="14"/>
      <color rgb="FF0000FF"/>
      <name val="Arial Cyr"/>
      <family val="2"/>
      <charset val="204"/>
    </font>
    <font>
      <b/>
      <i/>
      <sz val="16"/>
      <color rgb="FF0000FF"/>
      <name val="Arial Cyr"/>
      <family val="2"/>
      <charset val="204"/>
    </font>
    <font>
      <i/>
      <sz val="10"/>
      <color rgb="FF0000FF"/>
      <name val="Arial Cyr"/>
      <charset val="204"/>
    </font>
    <font>
      <b/>
      <sz val="16"/>
      <color rgb="FF0000FF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color rgb="FF800000"/>
      <name val="Times New Roman Cyr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0"/>
      <color rgb="FF000000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FFFFCC"/>
      </patternFill>
    </fill>
    <fill>
      <patternFill patternType="solid">
        <fgColor theme="4" tint="0.79998168889431442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2" fontId="1" fillId="2" borderId="0" xfId="0" applyNumberFormat="1" applyFont="1" applyFill="1"/>
    <xf numFmtId="0" fontId="1" fillId="3" borderId="0" xfId="0" applyFont="1" applyFill="1"/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5" fillId="2" borderId="0" xfId="0" applyFont="1" applyFill="1"/>
    <xf numFmtId="0" fontId="6" fillId="2" borderId="0" xfId="0" applyFont="1" applyFill="1"/>
    <xf numFmtId="2" fontId="6" fillId="2" borderId="0" xfId="0" applyNumberFormat="1" applyFont="1" applyFill="1"/>
    <xf numFmtId="0" fontId="7" fillId="3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8" fillId="3" borderId="0" xfId="0" applyFont="1" applyFill="1" applyAlignment="1">
      <alignment horizontal="center"/>
    </xf>
    <xf numFmtId="0" fontId="9" fillId="2" borderId="0" xfId="0" applyFont="1" applyFill="1"/>
    <xf numFmtId="2" fontId="5" fillId="2" borderId="0" xfId="0" applyNumberFormat="1" applyFont="1" applyFill="1"/>
    <xf numFmtId="0" fontId="6" fillId="3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2" fillId="2" borderId="0" xfId="0" applyFont="1" applyFill="1" applyBorder="1"/>
    <xf numFmtId="2" fontId="12" fillId="2" borderId="0" xfId="0" applyNumberFormat="1" applyFont="1" applyFill="1" applyBorder="1"/>
    <xf numFmtId="2" fontId="8" fillId="3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13" fillId="2" borderId="0" xfId="0" applyFont="1" applyFill="1" applyAlignment="1">
      <alignment horizontal="left"/>
    </xf>
    <xf numFmtId="0" fontId="16" fillId="2" borderId="0" xfId="0" applyFont="1" applyFill="1" applyBorder="1"/>
    <xf numFmtId="0" fontId="17" fillId="2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2" fontId="19" fillId="2" borderId="0" xfId="0" applyNumberFormat="1" applyFont="1" applyFill="1" applyBorder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20" fillId="2" borderId="0" xfId="0" applyFont="1" applyFill="1"/>
    <xf numFmtId="0" fontId="21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/>
    <xf numFmtId="2" fontId="22" fillId="2" borderId="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20" fillId="2" borderId="0" xfId="0" applyFont="1" applyFill="1" applyBorder="1"/>
    <xf numFmtId="0" fontId="23" fillId="2" borderId="7" xfId="0" applyFont="1" applyFill="1" applyBorder="1" applyAlignment="1">
      <alignment wrapText="1"/>
    </xf>
    <xf numFmtId="0" fontId="23" fillId="3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wrapText="1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vertical="center"/>
    </xf>
    <xf numFmtId="0" fontId="23" fillId="2" borderId="13" xfId="0" applyFont="1" applyFill="1" applyBorder="1" applyAlignment="1">
      <alignment vertical="center"/>
    </xf>
    <xf numFmtId="2" fontId="23" fillId="2" borderId="14" xfId="0" applyNumberFormat="1" applyFont="1" applyFill="1" applyBorder="1" applyAlignment="1">
      <alignment horizontal="center" vertical="center"/>
    </xf>
    <xf numFmtId="2" fontId="23" fillId="2" borderId="11" xfId="0" applyNumberFormat="1" applyFont="1" applyFill="1" applyBorder="1" applyAlignment="1">
      <alignment horizontal="center" vertical="center"/>
    </xf>
    <xf numFmtId="2" fontId="23" fillId="3" borderId="11" xfId="0" applyNumberFormat="1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left" wrapText="1"/>
    </xf>
    <xf numFmtId="0" fontId="23" fillId="2" borderId="16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vertical="center"/>
    </xf>
    <xf numFmtId="0" fontId="23" fillId="2" borderId="17" xfId="0" applyFont="1" applyFill="1" applyBorder="1" applyAlignment="1">
      <alignment vertical="center"/>
    </xf>
    <xf numFmtId="2" fontId="23" fillId="2" borderId="16" xfId="0" applyNumberFormat="1" applyFont="1" applyFill="1" applyBorder="1" applyAlignment="1">
      <alignment horizontal="center" vertical="center"/>
    </xf>
    <xf numFmtId="2" fontId="23" fillId="3" borderId="16" xfId="0" applyNumberFormat="1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left" wrapText="1"/>
    </xf>
    <xf numFmtId="0" fontId="23" fillId="2" borderId="20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left" wrapText="1"/>
    </xf>
    <xf numFmtId="0" fontId="25" fillId="2" borderId="9" xfId="0" applyFont="1" applyFill="1" applyBorder="1" applyAlignment="1">
      <alignment horizontal="left" wrapText="1"/>
    </xf>
    <xf numFmtId="0" fontId="23" fillId="2" borderId="12" xfId="0" applyFont="1" applyFill="1" applyBorder="1" applyAlignment="1">
      <alignment vertical="center"/>
    </xf>
    <xf numFmtId="0" fontId="23" fillId="2" borderId="22" xfId="0" applyFont="1" applyFill="1" applyBorder="1" applyAlignment="1">
      <alignment horizontal="center"/>
    </xf>
    <xf numFmtId="0" fontId="23" fillId="2" borderId="22" xfId="0" applyFont="1" applyFill="1" applyBorder="1" applyAlignment="1">
      <alignment horizontal="center" vertical="center"/>
    </xf>
    <xf numFmtId="2" fontId="23" fillId="2" borderId="22" xfId="0" applyNumberFormat="1" applyFont="1" applyFill="1" applyBorder="1" applyAlignment="1">
      <alignment horizontal="center" vertical="center"/>
    </xf>
    <xf numFmtId="2" fontId="23" fillId="3" borderId="22" xfId="0" applyNumberFormat="1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vertical="center"/>
    </xf>
    <xf numFmtId="0" fontId="25" fillId="2" borderId="24" xfId="0" applyFont="1" applyFill="1" applyBorder="1" applyAlignment="1">
      <alignment horizontal="left" wrapText="1"/>
    </xf>
    <xf numFmtId="0" fontId="23" fillId="2" borderId="11" xfId="0" applyFont="1" applyFill="1" applyBorder="1" applyAlignment="1">
      <alignment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vertical="center"/>
    </xf>
    <xf numFmtId="0" fontId="23" fillId="2" borderId="26" xfId="0" applyFont="1" applyFill="1" applyBorder="1" applyAlignment="1">
      <alignment vertical="center"/>
    </xf>
    <xf numFmtId="0" fontId="23" fillId="2" borderId="27" xfId="0" applyFont="1" applyFill="1" applyBorder="1" applyAlignment="1">
      <alignment horizontal="left" wrapText="1"/>
    </xf>
    <xf numFmtId="0" fontId="23" fillId="2" borderId="28" xfId="0" applyFont="1" applyFill="1" applyBorder="1" applyAlignment="1">
      <alignment horizontal="left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/>
    </xf>
    <xf numFmtId="0" fontId="23" fillId="2" borderId="29" xfId="0" applyFont="1" applyFill="1" applyBorder="1" applyAlignment="1">
      <alignment vertical="center"/>
    </xf>
    <xf numFmtId="0" fontId="23" fillId="2" borderId="21" xfId="0" applyFont="1" applyFill="1" applyBorder="1" applyAlignment="1">
      <alignment vertical="center"/>
    </xf>
    <xf numFmtId="2" fontId="23" fillId="3" borderId="30" xfId="0" applyNumberFormat="1" applyFont="1" applyFill="1" applyBorder="1" applyAlignment="1">
      <alignment horizontal="center" vertical="center"/>
    </xf>
    <xf numFmtId="2" fontId="23" fillId="3" borderId="20" xfId="0" applyNumberFormat="1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left" wrapText="1"/>
    </xf>
    <xf numFmtId="0" fontId="23" fillId="2" borderId="16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 vertical="center"/>
    </xf>
    <xf numFmtId="2" fontId="23" fillId="3" borderId="10" xfId="0" applyNumberFormat="1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/>
    </xf>
    <xf numFmtId="0" fontId="23" fillId="2" borderId="30" xfId="0" applyFont="1" applyFill="1" applyBorder="1" applyAlignment="1">
      <alignment horizontal="center"/>
    </xf>
    <xf numFmtId="0" fontId="1" fillId="2" borderId="32" xfId="0" applyFont="1" applyFill="1" applyBorder="1"/>
    <xf numFmtId="0" fontId="23" fillId="2" borderId="20" xfId="0" applyFont="1" applyFill="1" applyBorder="1" applyAlignment="1">
      <alignment horizontal="left" wrapText="1"/>
    </xf>
    <xf numFmtId="0" fontId="23" fillId="2" borderId="30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left" wrapText="1"/>
    </xf>
    <xf numFmtId="0" fontId="23" fillId="2" borderId="20" xfId="0" applyFont="1" applyFill="1" applyBorder="1" applyAlignment="1">
      <alignment vertical="center"/>
    </xf>
    <xf numFmtId="0" fontId="23" fillId="2" borderId="30" xfId="0" applyFont="1" applyFill="1" applyBorder="1" applyAlignment="1">
      <alignment vertical="center"/>
    </xf>
    <xf numFmtId="0" fontId="23" fillId="2" borderId="33" xfId="0" applyFont="1" applyFill="1" applyBorder="1" applyAlignment="1">
      <alignment horizontal="left" wrapText="1"/>
    </xf>
    <xf numFmtId="0" fontId="23" fillId="2" borderId="34" xfId="0" applyFont="1" applyFill="1" applyBorder="1" applyAlignment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2" fontId="23" fillId="2" borderId="7" xfId="0" applyNumberFormat="1" applyFont="1" applyFill="1" applyBorder="1" applyAlignment="1">
      <alignment horizontal="center" vertical="center"/>
    </xf>
    <xf numFmtId="2" fontId="23" fillId="3" borderId="7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wrapText="1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2" fontId="23" fillId="2" borderId="0" xfId="0" applyNumberFormat="1" applyFont="1" applyFill="1" applyBorder="1" applyAlignment="1">
      <alignment horizontal="center" vertical="center"/>
    </xf>
    <xf numFmtId="2" fontId="23" fillId="3" borderId="0" xfId="0" applyNumberFormat="1" applyFont="1" applyFill="1" applyBorder="1" applyAlignment="1">
      <alignment horizontal="center" vertical="center"/>
    </xf>
    <xf numFmtId="2" fontId="22" fillId="3" borderId="0" xfId="0" applyNumberFormat="1" applyFont="1" applyFill="1" applyBorder="1" applyAlignment="1">
      <alignment horizontal="center"/>
    </xf>
    <xf numFmtId="2" fontId="20" fillId="2" borderId="0" xfId="0" applyNumberFormat="1" applyFont="1" applyFill="1" applyBorder="1"/>
    <xf numFmtId="0" fontId="1" fillId="2" borderId="0" xfId="0" applyFont="1" applyFill="1" applyBorder="1"/>
    <xf numFmtId="0" fontId="23" fillId="2" borderId="0" xfId="0" applyFont="1" applyFill="1" applyBorder="1" applyAlignment="1">
      <alignment horizontal="left"/>
    </xf>
    <xf numFmtId="0" fontId="23" fillId="2" borderId="0" xfId="0" applyFont="1" applyFill="1" applyBorder="1"/>
    <xf numFmtId="2" fontId="23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/>
    <xf numFmtId="0" fontId="23" fillId="2" borderId="7" xfId="0" applyFont="1" applyFill="1" applyBorder="1" applyAlignment="1">
      <alignment horizontal="center" vertical="center" wrapText="1"/>
    </xf>
    <xf numFmtId="2" fontId="23" fillId="3" borderId="7" xfId="0" applyNumberFormat="1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left" wrapText="1"/>
    </xf>
    <xf numFmtId="0" fontId="23" fillId="2" borderId="5" xfId="0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23" fillId="2" borderId="39" xfId="0" applyFont="1" applyFill="1" applyBorder="1" applyAlignment="1">
      <alignment horizontal="center" vertical="center"/>
    </xf>
    <xf numFmtId="2" fontId="23" fillId="2" borderId="5" xfId="0" applyNumberFormat="1" applyFont="1" applyFill="1" applyBorder="1" applyAlignment="1">
      <alignment horizontal="center" vertical="center"/>
    </xf>
    <xf numFmtId="2" fontId="23" fillId="3" borderId="5" xfId="0" applyNumberFormat="1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23" fillId="2" borderId="43" xfId="0" applyFont="1" applyFill="1" applyBorder="1" applyAlignment="1">
      <alignment horizontal="left" wrapText="1"/>
    </xf>
    <xf numFmtId="0" fontId="23" fillId="2" borderId="43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164" fontId="23" fillId="3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wrapText="1"/>
    </xf>
    <xf numFmtId="0" fontId="23" fillId="2" borderId="44" xfId="0" applyFont="1" applyFill="1" applyBorder="1"/>
    <xf numFmtId="2" fontId="23" fillId="2" borderId="44" xfId="0" applyNumberFormat="1" applyFont="1" applyFill="1" applyBorder="1" applyAlignment="1">
      <alignment horizontal="center"/>
    </xf>
    <xf numFmtId="0" fontId="23" fillId="2" borderId="44" xfId="0" applyFont="1" applyFill="1" applyBorder="1" applyAlignment="1">
      <alignment horizontal="center"/>
    </xf>
    <xf numFmtId="164" fontId="23" fillId="3" borderId="44" xfId="0" applyNumberFormat="1" applyFont="1" applyFill="1" applyBorder="1" applyAlignment="1">
      <alignment horizontal="center"/>
    </xf>
    <xf numFmtId="0" fontId="23" fillId="2" borderId="5" xfId="0" applyFont="1" applyFill="1" applyBorder="1" applyAlignment="1">
      <alignment vertical="center"/>
    </xf>
    <xf numFmtId="0" fontId="23" fillId="2" borderId="38" xfId="0" applyFont="1" applyFill="1" applyBorder="1" applyAlignment="1">
      <alignment vertical="center"/>
    </xf>
    <xf numFmtId="0" fontId="23" fillId="2" borderId="7" xfId="0" applyFont="1" applyFill="1" applyBorder="1" applyAlignment="1">
      <alignment vertical="center" wrapText="1"/>
    </xf>
    <xf numFmtId="0" fontId="23" fillId="2" borderId="35" xfId="0" applyFont="1" applyFill="1" applyBorder="1" applyAlignment="1">
      <alignment vertical="center" wrapText="1"/>
    </xf>
    <xf numFmtId="2" fontId="23" fillId="2" borderId="12" xfId="0" applyNumberFormat="1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164" fontId="23" fillId="3" borderId="0" xfId="0" applyNumberFormat="1" applyFont="1" applyFill="1" applyBorder="1" applyAlignment="1">
      <alignment horizontal="center"/>
    </xf>
    <xf numFmtId="164" fontId="23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vertical="center"/>
    </xf>
    <xf numFmtId="0" fontId="23" fillId="2" borderId="31" xfId="0" applyFont="1" applyFill="1" applyBorder="1" applyAlignment="1">
      <alignment horizontal="center" vertical="center"/>
    </xf>
    <xf numFmtId="2" fontId="23" fillId="2" borderId="30" xfId="0" applyNumberFormat="1" applyFont="1" applyFill="1" applyBorder="1" applyAlignment="1">
      <alignment horizontal="center" vertical="center"/>
    </xf>
    <xf numFmtId="2" fontId="23" fillId="2" borderId="29" xfId="0" applyNumberFormat="1" applyFont="1" applyFill="1" applyBorder="1" applyAlignment="1">
      <alignment horizontal="center" vertical="center"/>
    </xf>
    <xf numFmtId="164" fontId="23" fillId="3" borderId="14" xfId="0" applyNumberFormat="1" applyFont="1" applyFill="1" applyBorder="1" applyAlignment="1">
      <alignment horizontal="center" vertical="center"/>
    </xf>
    <xf numFmtId="2" fontId="23" fillId="2" borderId="17" xfId="0" applyNumberFormat="1" applyFont="1" applyFill="1" applyBorder="1" applyAlignment="1">
      <alignment horizontal="center" vertical="center"/>
    </xf>
    <xf numFmtId="164" fontId="23" fillId="3" borderId="16" xfId="0" applyNumberFormat="1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left" wrapText="1"/>
    </xf>
    <xf numFmtId="0" fontId="23" fillId="2" borderId="18" xfId="0" applyFont="1" applyFill="1" applyBorder="1" applyAlignment="1">
      <alignment horizontal="center" vertical="center"/>
    </xf>
    <xf numFmtId="2" fontId="23" fillId="2" borderId="20" xfId="0" applyNumberFormat="1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left" wrapText="1"/>
    </xf>
    <xf numFmtId="0" fontId="23" fillId="2" borderId="26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2" fontId="23" fillId="3" borderId="14" xfId="0" applyNumberFormat="1" applyFont="1" applyFill="1" applyBorder="1" applyAlignment="1">
      <alignment horizontal="center" vertical="center"/>
    </xf>
    <xf numFmtId="164" fontId="23" fillId="3" borderId="11" xfId="0" applyNumberFormat="1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left" wrapText="1"/>
    </xf>
    <xf numFmtId="0" fontId="23" fillId="2" borderId="4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wrapText="1"/>
    </xf>
    <xf numFmtId="0" fontId="23" fillId="2" borderId="35" xfId="0" applyFont="1" applyFill="1" applyBorder="1" applyAlignment="1">
      <alignment horizontal="center" vertical="center" wrapText="1"/>
    </xf>
    <xf numFmtId="0" fontId="23" fillId="2" borderId="47" xfId="0" applyFont="1" applyFill="1" applyBorder="1" applyAlignment="1">
      <alignment horizontal="left" wrapText="1"/>
    </xf>
    <xf numFmtId="0" fontId="23" fillId="2" borderId="5" xfId="0" applyFont="1" applyFill="1" applyBorder="1" applyAlignment="1">
      <alignment horizontal="center"/>
    </xf>
    <xf numFmtId="0" fontId="23" fillId="2" borderId="25" xfId="0" applyFont="1" applyFill="1" applyBorder="1"/>
    <xf numFmtId="0" fontId="23" fillId="2" borderId="11" xfId="0" applyFont="1" applyFill="1" applyBorder="1" applyAlignment="1">
      <alignment horizontal="center"/>
    </xf>
    <xf numFmtId="0" fontId="23" fillId="2" borderId="16" xfId="0" applyFont="1" applyFill="1" applyBorder="1"/>
    <xf numFmtId="0" fontId="0" fillId="2" borderId="22" xfId="0" applyFill="1" applyBorder="1"/>
    <xf numFmtId="2" fontId="23" fillId="2" borderId="26" xfId="0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2" fontId="23" fillId="3" borderId="25" xfId="0" applyNumberFormat="1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/>
    </xf>
    <xf numFmtId="0" fontId="23" fillId="2" borderId="39" xfId="0" applyFont="1" applyFill="1" applyBorder="1" applyAlignment="1">
      <alignment horizontal="left" wrapText="1"/>
    </xf>
    <xf numFmtId="0" fontId="23" fillId="2" borderId="25" xfId="0" applyFont="1" applyFill="1" applyBorder="1" applyAlignment="1">
      <alignment horizontal="center"/>
    </xf>
    <xf numFmtId="2" fontId="23" fillId="3" borderId="26" xfId="0" applyNumberFormat="1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left" wrapText="1"/>
    </xf>
    <xf numFmtId="2" fontId="23" fillId="2" borderId="16" xfId="0" applyNumberFormat="1" applyFont="1" applyFill="1" applyBorder="1" applyAlignment="1">
      <alignment horizontal="center"/>
    </xf>
    <xf numFmtId="2" fontId="23" fillId="3" borderId="16" xfId="0" applyNumberFormat="1" applyFont="1" applyFill="1" applyBorder="1" applyAlignment="1">
      <alignment horizontal="center"/>
    </xf>
    <xf numFmtId="2" fontId="23" fillId="2" borderId="40" xfId="0" applyNumberFormat="1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horizontal="left" wrapText="1"/>
    </xf>
    <xf numFmtId="0" fontId="23" fillId="2" borderId="50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left" wrapText="1"/>
    </xf>
    <xf numFmtId="0" fontId="23" fillId="2" borderId="2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2" fontId="23" fillId="2" borderId="2" xfId="0" applyNumberFormat="1" applyFont="1" applyFill="1" applyBorder="1" applyAlignment="1">
      <alignment horizontal="center" vertical="center"/>
    </xf>
    <xf numFmtId="164" fontId="23" fillId="3" borderId="2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left" wrapText="1"/>
    </xf>
    <xf numFmtId="0" fontId="23" fillId="2" borderId="42" xfId="0" applyFont="1" applyFill="1" applyBorder="1" applyAlignment="1">
      <alignment horizontal="center"/>
    </xf>
    <xf numFmtId="0" fontId="23" fillId="2" borderId="34" xfId="0" applyFont="1" applyFill="1" applyBorder="1" applyAlignment="1">
      <alignment horizontal="center"/>
    </xf>
    <xf numFmtId="0" fontId="22" fillId="2" borderId="25" xfId="0" applyFont="1" applyFill="1" applyBorder="1"/>
    <xf numFmtId="0" fontId="22" fillId="2" borderId="22" xfId="0" applyFont="1" applyFill="1" applyBorder="1"/>
    <xf numFmtId="0" fontId="22" fillId="2" borderId="26" xfId="0" applyFont="1" applyFill="1" applyBorder="1"/>
    <xf numFmtId="0" fontId="22" fillId="2" borderId="30" xfId="0" applyFont="1" applyFill="1" applyBorder="1"/>
    <xf numFmtId="0" fontId="22" fillId="2" borderId="14" xfId="0" applyFont="1" applyFill="1" applyBorder="1"/>
    <xf numFmtId="0" fontId="22" fillId="2" borderId="29" xfId="0" applyFont="1" applyFill="1" applyBorder="1"/>
    <xf numFmtId="0" fontId="23" fillId="2" borderId="52" xfId="0" applyFont="1" applyFill="1" applyBorder="1" applyAlignment="1">
      <alignment horizontal="center"/>
    </xf>
    <xf numFmtId="0" fontId="23" fillId="2" borderId="24" xfId="0" applyFont="1" applyFill="1" applyBorder="1" applyAlignment="1">
      <alignment horizontal="left"/>
    </xf>
    <xf numFmtId="0" fontId="23" fillId="2" borderId="40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/>
    </xf>
    <xf numFmtId="0" fontId="23" fillId="2" borderId="53" xfId="0" applyFont="1" applyFill="1" applyBorder="1" applyAlignment="1">
      <alignment horizontal="left" wrapText="1"/>
    </xf>
    <xf numFmtId="0" fontId="23" fillId="2" borderId="5" xfId="0" applyFont="1" applyFill="1" applyBorder="1"/>
    <xf numFmtId="2" fontId="23" fillId="2" borderId="5" xfId="0" applyNumberFormat="1" applyFont="1" applyFill="1" applyBorder="1" applyAlignment="1">
      <alignment horizontal="center"/>
    </xf>
    <xf numFmtId="2" fontId="23" fillId="3" borderId="5" xfId="0" applyNumberFormat="1" applyFont="1" applyFill="1" applyBorder="1" applyAlignment="1">
      <alignment horizontal="center"/>
    </xf>
    <xf numFmtId="0" fontId="23" fillId="2" borderId="16" xfId="0" applyFont="1" applyFill="1" applyBorder="1" applyAlignment="1">
      <alignment wrapText="1"/>
    </xf>
    <xf numFmtId="0" fontId="23" fillId="2" borderId="16" xfId="0" applyFont="1" applyFill="1" applyBorder="1" applyAlignment="1">
      <alignment horizontal="center" wrapText="1"/>
    </xf>
    <xf numFmtId="0" fontId="23" fillId="2" borderId="16" xfId="0" applyFont="1" applyFill="1" applyBorder="1" applyAlignment="1">
      <alignment vertical="top"/>
    </xf>
    <xf numFmtId="0" fontId="23" fillId="2" borderId="16" xfId="0" applyFont="1" applyFill="1" applyBorder="1" applyAlignment="1">
      <alignment horizontal="center" vertical="top"/>
    </xf>
    <xf numFmtId="0" fontId="23" fillId="2" borderId="11" xfId="0" applyFont="1" applyFill="1" applyBorder="1"/>
    <xf numFmtId="0" fontId="23" fillId="2" borderId="11" xfId="0" applyFont="1" applyFill="1" applyBorder="1" applyAlignment="1">
      <alignment wrapText="1"/>
    </xf>
    <xf numFmtId="0" fontId="23" fillId="2" borderId="11" xfId="0" applyFont="1" applyFill="1" applyBorder="1" applyAlignment="1">
      <alignment horizontal="center" wrapText="1"/>
    </xf>
    <xf numFmtId="2" fontId="23" fillId="2" borderId="11" xfId="0" applyNumberFormat="1" applyFont="1" applyFill="1" applyBorder="1" applyAlignment="1">
      <alignment horizontal="center"/>
    </xf>
    <xf numFmtId="2" fontId="23" fillId="3" borderId="11" xfId="0" applyNumberFormat="1" applyFont="1" applyFill="1" applyBorder="1" applyAlignment="1">
      <alignment horizontal="center"/>
    </xf>
    <xf numFmtId="2" fontId="23" fillId="3" borderId="22" xfId="0" applyNumberFormat="1" applyFont="1" applyFill="1" applyBorder="1" applyAlignment="1">
      <alignment horizontal="center"/>
    </xf>
    <xf numFmtId="2" fontId="23" fillId="2" borderId="17" xfId="0" applyNumberFormat="1" applyFont="1" applyFill="1" applyBorder="1" applyAlignment="1">
      <alignment horizontal="center"/>
    </xf>
    <xf numFmtId="0" fontId="23" fillId="2" borderId="22" xfId="0" applyFont="1" applyFill="1" applyBorder="1" applyAlignment="1">
      <alignment wrapText="1"/>
    </xf>
    <xf numFmtId="0" fontId="23" fillId="2" borderId="22" xfId="0" applyFont="1" applyFill="1" applyBorder="1" applyAlignment="1">
      <alignment vertical="top" wrapText="1"/>
    </xf>
    <xf numFmtId="0" fontId="23" fillId="2" borderId="22" xfId="0" applyFont="1" applyFill="1" applyBorder="1" applyAlignment="1">
      <alignment horizontal="center" vertical="top" wrapText="1"/>
    </xf>
    <xf numFmtId="0" fontId="23" fillId="2" borderId="22" xfId="0" applyFont="1" applyFill="1" applyBorder="1" applyAlignment="1">
      <alignment horizontal="center" vertical="top"/>
    </xf>
    <xf numFmtId="0" fontId="23" fillId="2" borderId="5" xfId="0" applyFont="1" applyFill="1" applyBorder="1" applyAlignment="1">
      <alignment wrapText="1"/>
    </xf>
    <xf numFmtId="0" fontId="23" fillId="2" borderId="5" xfId="0" applyFont="1" applyFill="1" applyBorder="1" applyAlignment="1">
      <alignment vertical="top" wrapText="1"/>
    </xf>
    <xf numFmtId="0" fontId="23" fillId="2" borderId="5" xfId="0" applyFont="1" applyFill="1" applyBorder="1" applyAlignment="1">
      <alignment horizontal="center" vertical="top" wrapText="1"/>
    </xf>
    <xf numFmtId="0" fontId="23" fillId="2" borderId="5" xfId="0" applyFont="1" applyFill="1" applyBorder="1" applyAlignment="1">
      <alignment horizontal="center" vertical="top"/>
    </xf>
    <xf numFmtId="0" fontId="23" fillId="2" borderId="16" xfId="0" applyFont="1" applyFill="1" applyBorder="1" applyAlignment="1">
      <alignment vertical="top" wrapText="1"/>
    </xf>
    <xf numFmtId="0" fontId="23" fillId="2" borderId="16" xfId="0" applyFont="1" applyFill="1" applyBorder="1" applyAlignment="1">
      <alignment horizontal="center" vertical="top" wrapText="1"/>
    </xf>
    <xf numFmtId="0" fontId="23" fillId="2" borderId="41" xfId="0" applyFont="1" applyFill="1" applyBorder="1" applyAlignment="1">
      <alignment horizontal="center"/>
    </xf>
    <xf numFmtId="0" fontId="23" fillId="2" borderId="22" xfId="0" applyFont="1" applyFill="1" applyBorder="1" applyAlignment="1">
      <alignment horizontal="center" wrapText="1"/>
    </xf>
    <xf numFmtId="0" fontId="23" fillId="2" borderId="22" xfId="0" applyFont="1" applyFill="1" applyBorder="1" applyAlignment="1">
      <alignment vertical="top"/>
    </xf>
    <xf numFmtId="2" fontId="23" fillId="2" borderId="22" xfId="0" applyNumberFormat="1" applyFont="1" applyFill="1" applyBorder="1" applyAlignment="1">
      <alignment horizontal="center"/>
    </xf>
    <xf numFmtId="0" fontId="23" fillId="2" borderId="22" xfId="0" applyFont="1" applyFill="1" applyBorder="1"/>
    <xf numFmtId="0" fontId="23" fillId="2" borderId="11" xfId="0" applyFont="1" applyFill="1" applyBorder="1" applyAlignment="1">
      <alignment vertical="top" wrapText="1"/>
    </xf>
    <xf numFmtId="0" fontId="23" fillId="2" borderId="11" xfId="0" applyFont="1" applyFill="1" applyBorder="1" applyAlignment="1">
      <alignment horizontal="center" vertical="top" wrapText="1"/>
    </xf>
    <xf numFmtId="0" fontId="23" fillId="2" borderId="11" xfId="0" applyFont="1" applyFill="1" applyBorder="1" applyAlignment="1">
      <alignment vertical="top"/>
    </xf>
    <xf numFmtId="0" fontId="23" fillId="2" borderId="11" xfId="0" applyFont="1" applyFill="1" applyBorder="1" applyAlignment="1">
      <alignment horizontal="center" vertical="top"/>
    </xf>
    <xf numFmtId="0" fontId="23" fillId="2" borderId="14" xfId="0" applyFont="1" applyFill="1" applyBorder="1" applyAlignment="1">
      <alignment horizontal="center" vertical="top"/>
    </xf>
    <xf numFmtId="0" fontId="23" fillId="2" borderId="10" xfId="0" applyFont="1" applyFill="1" applyBorder="1" applyAlignment="1">
      <alignment horizontal="center" vertical="top"/>
    </xf>
    <xf numFmtId="0" fontId="23" fillId="2" borderId="20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center"/>
    </xf>
    <xf numFmtId="0" fontId="23" fillId="2" borderId="7" xfId="0" applyFont="1" applyFill="1" applyBorder="1"/>
    <xf numFmtId="2" fontId="23" fillId="2" borderId="7" xfId="0" applyNumberFormat="1" applyFont="1" applyFill="1" applyBorder="1" applyAlignment="1">
      <alignment horizontal="center"/>
    </xf>
    <xf numFmtId="2" fontId="23" fillId="3" borderId="7" xfId="0" applyNumberFormat="1" applyFont="1" applyFill="1" applyBorder="1" applyAlignment="1">
      <alignment horizontal="center"/>
    </xf>
    <xf numFmtId="2" fontId="23" fillId="2" borderId="52" xfId="0" applyNumberFormat="1" applyFont="1" applyFill="1" applyBorder="1" applyAlignment="1">
      <alignment horizontal="center"/>
    </xf>
    <xf numFmtId="164" fontId="23" fillId="3" borderId="5" xfId="0" applyNumberFormat="1" applyFont="1" applyFill="1" applyBorder="1" applyAlignment="1">
      <alignment horizontal="center"/>
    </xf>
    <xf numFmtId="164" fontId="23" fillId="3" borderId="16" xfId="0" applyNumberFormat="1" applyFont="1" applyFill="1" applyBorder="1" applyAlignment="1">
      <alignment horizontal="center"/>
    </xf>
    <xf numFmtId="164" fontId="23" fillId="3" borderId="11" xfId="0" applyNumberFormat="1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14" xfId="0" applyFont="1" applyFill="1" applyBorder="1"/>
    <xf numFmtId="0" fontId="23" fillId="2" borderId="50" xfId="0" applyFont="1" applyFill="1" applyBorder="1"/>
    <xf numFmtId="0" fontId="23" fillId="2" borderId="45" xfId="0" applyFont="1" applyFill="1" applyBorder="1"/>
    <xf numFmtId="0" fontId="25" fillId="2" borderId="28" xfId="0" applyFont="1" applyFill="1" applyBorder="1" applyAlignment="1">
      <alignment horizontal="left" wrapText="1"/>
    </xf>
    <xf numFmtId="0" fontId="23" fillId="2" borderId="12" xfId="0" applyFont="1" applyFill="1" applyBorder="1" applyAlignment="1">
      <alignment horizontal="center"/>
    </xf>
    <xf numFmtId="0" fontId="23" fillId="2" borderId="40" xfId="0" applyFont="1" applyFill="1" applyBorder="1"/>
    <xf numFmtId="0" fontId="23" fillId="2" borderId="20" xfId="0" applyFont="1" applyFill="1" applyBorder="1"/>
    <xf numFmtId="0" fontId="23" fillId="2" borderId="17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left" wrapText="1"/>
    </xf>
    <xf numFmtId="0" fontId="23" fillId="2" borderId="44" xfId="0" applyFont="1" applyFill="1" applyBorder="1" applyAlignment="1">
      <alignment horizontal="left"/>
    </xf>
    <xf numFmtId="0" fontId="23" fillId="3" borderId="33" xfId="0" applyFont="1" applyFill="1" applyBorder="1" applyAlignment="1">
      <alignment horizontal="center" vertical="center" wrapText="1"/>
    </xf>
    <xf numFmtId="164" fontId="23" fillId="2" borderId="16" xfId="0" applyNumberFormat="1" applyFont="1" applyFill="1" applyBorder="1" applyAlignment="1">
      <alignment horizontal="center"/>
    </xf>
    <xf numFmtId="164" fontId="23" fillId="3" borderId="7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wrapText="1"/>
    </xf>
    <xf numFmtId="0" fontId="25" fillId="2" borderId="21" xfId="0" applyFont="1" applyFill="1" applyBorder="1" applyAlignment="1">
      <alignment horizontal="left" wrapText="1"/>
    </xf>
    <xf numFmtId="2" fontId="23" fillId="2" borderId="14" xfId="0" applyNumberFormat="1" applyFont="1" applyFill="1" applyBorder="1" applyAlignment="1">
      <alignment horizontal="center"/>
    </xf>
    <xf numFmtId="0" fontId="23" fillId="2" borderId="22" xfId="0" applyFont="1" applyFill="1" applyBorder="1" applyAlignment="1">
      <alignment horizontal="left" wrapText="1"/>
    </xf>
    <xf numFmtId="0" fontId="23" fillId="2" borderId="11" xfId="0" applyFont="1" applyFill="1" applyBorder="1" applyAlignment="1">
      <alignment horizontal="left" wrapText="1"/>
    </xf>
    <xf numFmtId="0" fontId="1" fillId="2" borderId="0" xfId="0" applyFont="1" applyFill="1" applyAlignment="1">
      <alignment horizontal="right"/>
    </xf>
    <xf numFmtId="0" fontId="0" fillId="3" borderId="0" xfId="0" applyFill="1" applyBorder="1"/>
    <xf numFmtId="0" fontId="25" fillId="2" borderId="53" xfId="0" applyFont="1" applyFill="1" applyBorder="1" applyAlignment="1">
      <alignment horizontal="left" wrapText="1"/>
    </xf>
    <xf numFmtId="0" fontId="25" fillId="2" borderId="7" xfId="0" applyFont="1" applyFill="1" applyBorder="1" applyAlignment="1">
      <alignment wrapText="1"/>
    </xf>
    <xf numFmtId="0" fontId="25" fillId="2" borderId="7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left" wrapText="1"/>
    </xf>
    <xf numFmtId="164" fontId="23" fillId="2" borderId="11" xfId="0" applyNumberFormat="1" applyFont="1" applyFill="1" applyBorder="1" applyAlignment="1">
      <alignment horizontal="center"/>
    </xf>
    <xf numFmtId="2" fontId="23" fillId="2" borderId="11" xfId="0" applyNumberFormat="1" applyFont="1" applyFill="1" applyBorder="1" applyAlignment="1">
      <alignment horizontal="left" indent="1"/>
    </xf>
    <xf numFmtId="0" fontId="23" fillId="2" borderId="22" xfId="0" applyFont="1" applyFill="1" applyBorder="1" applyAlignment="1">
      <alignment horizontal="left" vertical="top"/>
    </xf>
    <xf numFmtId="2" fontId="23" fillId="2" borderId="22" xfId="0" applyNumberFormat="1" applyFont="1" applyFill="1" applyBorder="1" applyAlignment="1">
      <alignment horizontal="center" vertical="top"/>
    </xf>
    <xf numFmtId="2" fontId="23" fillId="3" borderId="22" xfId="0" applyNumberFormat="1" applyFont="1" applyFill="1" applyBorder="1" applyAlignment="1">
      <alignment horizontal="center" vertical="top"/>
    </xf>
    <xf numFmtId="2" fontId="23" fillId="2" borderId="26" xfId="0" applyNumberFormat="1" applyFont="1" applyFill="1" applyBorder="1" applyAlignment="1">
      <alignment horizontal="center"/>
    </xf>
    <xf numFmtId="2" fontId="23" fillId="3" borderId="25" xfId="0" applyNumberFormat="1" applyFont="1" applyFill="1" applyBorder="1" applyAlignment="1">
      <alignment horizontal="center"/>
    </xf>
    <xf numFmtId="2" fontId="23" fillId="2" borderId="12" xfId="0" applyNumberFormat="1" applyFont="1" applyFill="1" applyBorder="1" applyAlignment="1">
      <alignment horizontal="center"/>
    </xf>
    <xf numFmtId="2" fontId="23" fillId="3" borderId="10" xfId="0" applyNumberFormat="1" applyFont="1" applyFill="1" applyBorder="1" applyAlignment="1">
      <alignment horizontal="center"/>
    </xf>
    <xf numFmtId="0" fontId="23" fillId="2" borderId="16" xfId="0" applyFont="1" applyFill="1" applyBorder="1"/>
    <xf numFmtId="164" fontId="23" fillId="2" borderId="16" xfId="0" applyNumberFormat="1" applyFont="1" applyFill="1" applyBorder="1" applyAlignment="1">
      <alignment horizontal="center" wrapText="1"/>
    </xf>
    <xf numFmtId="0" fontId="25" fillId="2" borderId="0" xfId="0" applyFont="1" applyFill="1" applyBorder="1" applyAlignment="1"/>
    <xf numFmtId="0" fontId="23" fillId="2" borderId="5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23" fillId="2" borderId="5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vertical="top"/>
    </xf>
    <xf numFmtId="0" fontId="23" fillId="2" borderId="16" xfId="0" applyFont="1" applyFill="1" applyBorder="1" applyAlignment="1">
      <alignment horizontal="center" wrapText="1"/>
    </xf>
    <xf numFmtId="0" fontId="23" fillId="2" borderId="15" xfId="0" applyFont="1" applyFill="1" applyBorder="1" applyAlignment="1">
      <alignment horizontal="left"/>
    </xf>
    <xf numFmtId="2" fontId="23" fillId="2" borderId="22" xfId="0" applyNumberFormat="1" applyFont="1" applyFill="1" applyBorder="1"/>
    <xf numFmtId="0" fontId="23" fillId="2" borderId="16" xfId="0" applyFont="1" applyFill="1" applyBorder="1" applyAlignment="1">
      <alignment wrapText="1"/>
    </xf>
    <xf numFmtId="0" fontId="23" fillId="2" borderId="56" xfId="0" applyFont="1" applyFill="1" applyBorder="1" applyAlignment="1">
      <alignment horizontal="center"/>
    </xf>
    <xf numFmtId="2" fontId="23" fillId="2" borderId="16" xfId="0" applyNumberFormat="1" applyFont="1" applyFill="1" applyBorder="1"/>
    <xf numFmtId="2" fontId="23" fillId="2" borderId="16" xfId="0" applyNumberFormat="1" applyFont="1" applyFill="1" applyBorder="1" applyAlignment="1">
      <alignment horizontal="center" wrapText="1"/>
    </xf>
    <xf numFmtId="0" fontId="23" fillId="2" borderId="16" xfId="0" applyFont="1" applyFill="1" applyBorder="1" applyAlignment="1"/>
    <xf numFmtId="2" fontId="25" fillId="2" borderId="0" xfId="0" applyNumberFormat="1" applyFont="1" applyFill="1" applyBorder="1" applyAlignment="1">
      <alignment horizontal="left" wrapText="1"/>
    </xf>
    <xf numFmtId="0" fontId="25" fillId="3" borderId="0" xfId="0" applyFont="1" applyFill="1" applyBorder="1" applyAlignment="1">
      <alignment horizontal="left" wrapText="1"/>
    </xf>
    <xf numFmtId="0" fontId="23" fillId="2" borderId="16" xfId="0" applyFont="1" applyFill="1" applyBorder="1" applyAlignment="1">
      <alignment horizontal="left"/>
    </xf>
    <xf numFmtId="2" fontId="23" fillId="2" borderId="16" xfId="0" applyNumberFormat="1" applyFont="1" applyFill="1" applyBorder="1" applyAlignment="1">
      <alignment vertical="top" wrapText="1"/>
    </xf>
    <xf numFmtId="2" fontId="23" fillId="2" borderId="16" xfId="0" applyNumberFormat="1" applyFont="1" applyFill="1" applyBorder="1" applyAlignment="1">
      <alignment horizontal="center" vertical="top" wrapText="1"/>
    </xf>
    <xf numFmtId="16" fontId="23" fillId="2" borderId="16" xfId="0" applyNumberFormat="1" applyFont="1" applyFill="1" applyBorder="1" applyAlignment="1">
      <alignment vertical="top" wrapText="1"/>
    </xf>
    <xf numFmtId="0" fontId="23" fillId="2" borderId="19" xfId="0" applyFont="1" applyFill="1" applyBorder="1" applyAlignment="1">
      <alignment horizontal="left"/>
    </xf>
    <xf numFmtId="0" fontId="24" fillId="2" borderId="42" xfId="0" applyFont="1" applyFill="1" applyBorder="1" applyAlignment="1">
      <alignment horizontal="left"/>
    </xf>
    <xf numFmtId="0" fontId="23" fillId="2" borderId="42" xfId="0" applyFont="1" applyFill="1" applyBorder="1"/>
    <xf numFmtId="2" fontId="23" fillId="2" borderId="42" xfId="0" applyNumberFormat="1" applyFont="1" applyFill="1" applyBorder="1" applyAlignment="1">
      <alignment horizontal="center"/>
    </xf>
    <xf numFmtId="164" fontId="23" fillId="3" borderId="42" xfId="0" applyNumberFormat="1" applyFont="1" applyFill="1" applyBorder="1" applyAlignment="1">
      <alignment horizontal="center"/>
    </xf>
    <xf numFmtId="0" fontId="23" fillId="2" borderId="22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left" wrapText="1"/>
    </xf>
    <xf numFmtId="2" fontId="23" fillId="2" borderId="10" xfId="0" applyNumberFormat="1" applyFont="1" applyFill="1" applyBorder="1" applyAlignment="1">
      <alignment horizontal="center"/>
    </xf>
    <xf numFmtId="2" fontId="23" fillId="2" borderId="20" xfId="0" applyNumberFormat="1" applyFont="1" applyFill="1" applyBorder="1" applyAlignment="1">
      <alignment horizontal="center"/>
    </xf>
    <xf numFmtId="0" fontId="23" fillId="2" borderId="11" xfId="0" applyFont="1" applyFill="1" applyBorder="1" applyAlignment="1"/>
    <xf numFmtId="164" fontId="23" fillId="3" borderId="5" xfId="0" applyNumberFormat="1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left" wrapText="1"/>
    </xf>
    <xf numFmtId="2" fontId="23" fillId="2" borderId="52" xfId="0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left" wrapText="1"/>
    </xf>
    <xf numFmtId="0" fontId="23" fillId="2" borderId="7" xfId="0" applyFont="1" applyFill="1" applyBorder="1" applyAlignment="1">
      <alignment vertical="center"/>
    </xf>
    <xf numFmtId="2" fontId="23" fillId="2" borderId="16" xfId="0" applyNumberFormat="1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left" wrapText="1"/>
    </xf>
    <xf numFmtId="0" fontId="22" fillId="2" borderId="27" xfId="0" applyFont="1" applyFill="1" applyBorder="1" applyAlignment="1">
      <alignment horizontal="left" wrapText="1"/>
    </xf>
    <xf numFmtId="0" fontId="22" fillId="2" borderId="28" xfId="0" applyFont="1" applyFill="1" applyBorder="1" applyAlignment="1">
      <alignment horizontal="left" wrapText="1"/>
    </xf>
    <xf numFmtId="0" fontId="25" fillId="2" borderId="32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center"/>
    </xf>
    <xf numFmtId="0" fontId="25" fillId="2" borderId="0" xfId="0" applyFont="1" applyFill="1" applyBorder="1"/>
    <xf numFmtId="0" fontId="21" fillId="2" borderId="32" xfId="0" applyFont="1" applyFill="1" applyBorder="1" applyAlignment="1">
      <alignment horizontal="left"/>
    </xf>
    <xf numFmtId="0" fontId="23" fillId="2" borderId="61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/>
    </xf>
    <xf numFmtId="164" fontId="23" fillId="2" borderId="5" xfId="0" applyNumberFormat="1" applyFont="1" applyFill="1" applyBorder="1" applyAlignment="1">
      <alignment horizontal="center"/>
    </xf>
    <xf numFmtId="164" fontId="23" fillId="2" borderId="22" xfId="0" applyNumberFormat="1" applyFont="1" applyFill="1" applyBorder="1" applyAlignment="1">
      <alignment horizontal="center"/>
    </xf>
    <xf numFmtId="164" fontId="23" fillId="2" borderId="7" xfId="0" applyNumberFormat="1" applyFont="1" applyFill="1" applyBorder="1" applyAlignment="1">
      <alignment horizontal="center"/>
    </xf>
    <xf numFmtId="164" fontId="23" fillId="2" borderId="0" xfId="0" applyNumberFormat="1" applyFont="1" applyFill="1" applyBorder="1"/>
    <xf numFmtId="0" fontId="23" fillId="2" borderId="45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left"/>
    </xf>
    <xf numFmtId="0" fontId="23" fillId="2" borderId="2" xfId="0" applyFont="1" applyFill="1" applyBorder="1"/>
    <xf numFmtId="0" fontId="23" fillId="2" borderId="1" xfId="0" applyFont="1" applyFill="1" applyBorder="1" applyAlignment="1">
      <alignment horizontal="center"/>
    </xf>
    <xf numFmtId="0" fontId="23" fillId="2" borderId="64" xfId="0" applyFont="1" applyFill="1" applyBorder="1" applyAlignment="1">
      <alignment horizontal="center"/>
    </xf>
    <xf numFmtId="2" fontId="23" fillId="2" borderId="2" xfId="0" applyNumberFormat="1" applyFont="1" applyFill="1" applyBorder="1" applyAlignment="1">
      <alignment horizontal="center"/>
    </xf>
    <xf numFmtId="164" fontId="23" fillId="3" borderId="2" xfId="0" applyNumberFormat="1" applyFont="1" applyFill="1" applyBorder="1" applyAlignment="1">
      <alignment horizontal="center"/>
    </xf>
    <xf numFmtId="0" fontId="22" fillId="2" borderId="28" xfId="0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164" fontId="23" fillId="2" borderId="16" xfId="0" applyNumberFormat="1" applyFont="1" applyFill="1" applyBorder="1" applyAlignment="1">
      <alignment horizontal="center" vertical="top" wrapText="1"/>
    </xf>
    <xf numFmtId="0" fontId="23" fillId="2" borderId="16" xfId="0" applyFont="1" applyFill="1" applyBorder="1" applyAlignment="1">
      <alignment vertical="top" wrapText="1"/>
    </xf>
    <xf numFmtId="0" fontId="23" fillId="2" borderId="27" xfId="0" applyFont="1" applyFill="1" applyBorder="1" applyAlignment="1">
      <alignment horizontal="left"/>
    </xf>
    <xf numFmtId="0" fontId="23" fillId="2" borderId="19" xfId="0" applyFont="1" applyFill="1" applyBorder="1" applyAlignment="1">
      <alignment horizontal="left" wrapText="1"/>
    </xf>
    <xf numFmtId="49" fontId="23" fillId="2" borderId="19" xfId="0" applyNumberFormat="1" applyFont="1" applyFill="1" applyBorder="1" applyAlignment="1">
      <alignment horizontal="left" wrapText="1"/>
    </xf>
    <xf numFmtId="2" fontId="23" fillId="2" borderId="16" xfId="0" applyNumberFormat="1" applyFont="1" applyFill="1" applyBorder="1" applyAlignment="1">
      <alignment vertical="center"/>
    </xf>
    <xf numFmtId="164" fontId="23" fillId="2" borderId="16" xfId="0" applyNumberFormat="1" applyFont="1" applyFill="1" applyBorder="1" applyAlignment="1">
      <alignment horizontal="center" vertical="center"/>
    </xf>
    <xf numFmtId="164" fontId="23" fillId="2" borderId="11" xfId="0" applyNumberFormat="1" applyFont="1" applyFill="1" applyBorder="1" applyAlignment="1">
      <alignment vertical="center"/>
    </xf>
    <xf numFmtId="164" fontId="23" fillId="3" borderId="7" xfId="0" applyNumberFormat="1" applyFont="1" applyFill="1" applyBorder="1" applyAlignment="1">
      <alignment horizontal="center" vertical="center"/>
    </xf>
    <xf numFmtId="2" fontId="23" fillId="2" borderId="0" xfId="0" applyNumberFormat="1" applyFont="1" applyFill="1" applyBorder="1" applyAlignment="1">
      <alignment vertical="center"/>
    </xf>
    <xf numFmtId="0" fontId="23" fillId="2" borderId="39" xfId="0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horizontal="left" vertical="center" wrapText="1"/>
    </xf>
    <xf numFmtId="2" fontId="23" fillId="2" borderId="50" xfId="0" applyNumberFormat="1" applyFont="1" applyFill="1" applyBorder="1" applyAlignment="1">
      <alignment horizontal="center" vertical="center"/>
    </xf>
    <xf numFmtId="2" fontId="23" fillId="3" borderId="3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2" borderId="36" xfId="0" applyFont="1" applyFill="1" applyBorder="1" applyAlignment="1">
      <alignment horizontal="center" vertical="center" wrapText="1"/>
    </xf>
    <xf numFmtId="0" fontId="23" fillId="2" borderId="52" xfId="0" applyFont="1" applyFill="1" applyBorder="1" applyAlignment="1">
      <alignment vertical="center" wrapText="1"/>
    </xf>
    <xf numFmtId="2" fontId="23" fillId="2" borderId="0" xfId="0" applyNumberFormat="1" applyFont="1" applyFill="1" applyBorder="1" applyAlignment="1">
      <alignment horizontal="center" vertical="center" wrapText="1"/>
    </xf>
    <xf numFmtId="2" fontId="23" fillId="2" borderId="45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/>
    <xf numFmtId="2" fontId="0" fillId="2" borderId="0" xfId="0" applyNumberFormat="1" applyFill="1"/>
    <xf numFmtId="0" fontId="0" fillId="3" borderId="0" xfId="0" applyFill="1"/>
    <xf numFmtId="0" fontId="27" fillId="2" borderId="0" xfId="0" applyFont="1" applyFill="1" applyBorder="1" applyAlignment="1">
      <alignment horizontal="left" wrapText="1"/>
    </xf>
    <xf numFmtId="0" fontId="6" fillId="4" borderId="0" xfId="0" applyFont="1" applyFill="1"/>
    <xf numFmtId="0" fontId="6" fillId="4" borderId="0" xfId="0" applyFont="1" applyFill="1" applyBorder="1"/>
    <xf numFmtId="0" fontId="19" fillId="4" borderId="0" xfId="0" applyFont="1" applyFill="1" applyBorder="1" applyAlignment="1">
      <alignment vertical="center"/>
    </xf>
    <xf numFmtId="164" fontId="22" fillId="4" borderId="0" xfId="0" applyNumberFormat="1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 vertical="center" wrapText="1"/>
    </xf>
    <xf numFmtId="2" fontId="23" fillId="4" borderId="13" xfId="0" applyNumberFormat="1" applyFont="1" applyFill="1" applyBorder="1" applyAlignment="1">
      <alignment horizontal="center" vertical="center"/>
    </xf>
    <xf numFmtId="2" fontId="23" fillId="4" borderId="18" xfId="0" applyNumberFormat="1" applyFont="1" applyFill="1" applyBorder="1" applyAlignment="1">
      <alignment horizontal="center" vertical="center"/>
    </xf>
    <xf numFmtId="2" fontId="23" fillId="4" borderId="23" xfId="0" applyNumberFormat="1" applyFont="1" applyFill="1" applyBorder="1" applyAlignment="1">
      <alignment horizontal="center" vertical="center"/>
    </xf>
    <xf numFmtId="2" fontId="23" fillId="4" borderId="31" xfId="0" applyNumberFormat="1" applyFont="1" applyFill="1" applyBorder="1" applyAlignment="1">
      <alignment horizontal="center" vertical="center"/>
    </xf>
    <xf numFmtId="2" fontId="23" fillId="4" borderId="8" xfId="0" applyNumberFormat="1" applyFont="1" applyFill="1" applyBorder="1" applyAlignment="1">
      <alignment horizontal="center" vertical="center"/>
    </xf>
    <xf numFmtId="2" fontId="23" fillId="4" borderId="0" xfId="0" applyNumberFormat="1" applyFont="1" applyFill="1" applyBorder="1" applyAlignment="1">
      <alignment horizontal="center" vertical="center"/>
    </xf>
    <xf numFmtId="2" fontId="22" fillId="4" borderId="0" xfId="0" applyNumberFormat="1" applyFont="1" applyFill="1" applyBorder="1" applyAlignment="1">
      <alignment horizontal="center"/>
    </xf>
    <xf numFmtId="2" fontId="23" fillId="4" borderId="0" xfId="0" applyNumberFormat="1" applyFont="1" applyFill="1" applyBorder="1" applyAlignment="1">
      <alignment horizontal="center"/>
    </xf>
    <xf numFmtId="2" fontId="23" fillId="4" borderId="8" xfId="0" applyNumberFormat="1" applyFont="1" applyFill="1" applyBorder="1" applyAlignment="1">
      <alignment horizontal="center" vertical="center" wrapText="1"/>
    </xf>
    <xf numFmtId="164" fontId="23" fillId="4" borderId="0" xfId="0" applyNumberFormat="1" applyFont="1" applyFill="1" applyBorder="1" applyAlignment="1">
      <alignment horizontal="center" vertical="center"/>
    </xf>
    <xf numFmtId="164" fontId="23" fillId="4" borderId="44" xfId="0" applyNumberFormat="1" applyFont="1" applyFill="1" applyBorder="1" applyAlignment="1">
      <alignment horizontal="center"/>
    </xf>
    <xf numFmtId="164" fontId="23" fillId="4" borderId="0" xfId="0" applyNumberFormat="1" applyFont="1" applyFill="1" applyBorder="1" applyAlignment="1">
      <alignment horizontal="center"/>
    </xf>
    <xf numFmtId="164" fontId="23" fillId="4" borderId="31" xfId="0" applyNumberFormat="1" applyFont="1" applyFill="1" applyBorder="1" applyAlignment="1">
      <alignment horizontal="center" vertical="center"/>
    </xf>
    <xf numFmtId="164" fontId="23" fillId="4" borderId="18" xfId="0" applyNumberFormat="1" applyFont="1" applyFill="1" applyBorder="1" applyAlignment="1">
      <alignment horizontal="center" vertical="center"/>
    </xf>
    <xf numFmtId="164" fontId="23" fillId="4" borderId="13" xfId="0" applyNumberFormat="1" applyFont="1" applyFill="1" applyBorder="1" applyAlignment="1">
      <alignment horizontal="center" vertical="center"/>
    </xf>
    <xf numFmtId="2" fontId="23" fillId="4" borderId="16" xfId="0" applyNumberFormat="1" applyFont="1" applyFill="1" applyBorder="1" applyAlignment="1">
      <alignment horizontal="center" vertical="center"/>
    </xf>
    <xf numFmtId="2" fontId="23" fillId="4" borderId="6" xfId="0" applyNumberFormat="1" applyFont="1" applyFill="1" applyBorder="1" applyAlignment="1">
      <alignment horizontal="center" vertical="center"/>
    </xf>
    <xf numFmtId="2" fontId="23" fillId="4" borderId="18" xfId="0" applyNumberFormat="1" applyFont="1" applyFill="1" applyBorder="1" applyAlignment="1">
      <alignment horizontal="center"/>
    </xf>
    <xf numFmtId="2" fontId="23" fillId="4" borderId="48" xfId="0" applyNumberFormat="1" applyFont="1" applyFill="1" applyBorder="1" applyAlignment="1">
      <alignment horizontal="center" vertical="center"/>
    </xf>
    <xf numFmtId="164" fontId="23" fillId="4" borderId="2" xfId="0" applyNumberFormat="1" applyFont="1" applyFill="1" applyBorder="1" applyAlignment="1">
      <alignment horizontal="center" vertical="center"/>
    </xf>
    <xf numFmtId="2" fontId="23" fillId="4" borderId="6" xfId="0" applyNumberFormat="1" applyFont="1" applyFill="1" applyBorder="1" applyAlignment="1">
      <alignment horizontal="center"/>
    </xf>
    <xf numFmtId="2" fontId="23" fillId="4" borderId="13" xfId="0" applyNumberFormat="1" applyFont="1" applyFill="1" applyBorder="1" applyAlignment="1">
      <alignment horizontal="center"/>
    </xf>
    <xf numFmtId="2" fontId="23" fillId="4" borderId="23" xfId="0" applyNumberFormat="1" applyFont="1" applyFill="1" applyBorder="1" applyAlignment="1">
      <alignment horizontal="center"/>
    </xf>
    <xf numFmtId="2" fontId="23" fillId="4" borderId="16" xfId="0" applyNumberFormat="1" applyFont="1" applyFill="1" applyBorder="1" applyAlignment="1">
      <alignment horizontal="center"/>
    </xf>
    <xf numFmtId="2" fontId="23" fillId="4" borderId="8" xfId="0" applyNumberFormat="1" applyFont="1" applyFill="1" applyBorder="1" applyAlignment="1">
      <alignment horizontal="center"/>
    </xf>
    <xf numFmtId="164" fontId="23" fillId="4" borderId="6" xfId="0" applyNumberFormat="1" applyFont="1" applyFill="1" applyBorder="1" applyAlignment="1">
      <alignment horizontal="center"/>
    </xf>
    <xf numFmtId="164" fontId="23" fillId="4" borderId="18" xfId="0" applyNumberFormat="1" applyFont="1" applyFill="1" applyBorder="1" applyAlignment="1">
      <alignment horizontal="center"/>
    </xf>
    <xf numFmtId="164" fontId="23" fillId="4" borderId="13" xfId="0" applyNumberFormat="1" applyFont="1" applyFill="1" applyBorder="1" applyAlignment="1">
      <alignment horizontal="center"/>
    </xf>
    <xf numFmtId="164" fontId="23" fillId="4" borderId="8" xfId="0" applyNumberFormat="1" applyFont="1" applyFill="1" applyBorder="1" applyAlignment="1">
      <alignment horizontal="center"/>
    </xf>
    <xf numFmtId="0" fontId="0" fillId="4" borderId="0" xfId="0" applyFill="1" applyBorder="1"/>
    <xf numFmtId="164" fontId="23" fillId="4" borderId="2" xfId="0" applyNumberFormat="1" applyFont="1" applyFill="1" applyBorder="1" applyAlignment="1">
      <alignment horizontal="center"/>
    </xf>
    <xf numFmtId="2" fontId="23" fillId="4" borderId="23" xfId="0" applyNumberFormat="1" applyFont="1" applyFill="1" applyBorder="1" applyAlignment="1">
      <alignment horizontal="center" vertical="top"/>
    </xf>
    <xf numFmtId="0" fontId="25" fillId="4" borderId="0" xfId="0" applyFont="1" applyFill="1" applyBorder="1" applyAlignment="1">
      <alignment horizontal="left" wrapText="1"/>
    </xf>
    <xf numFmtId="164" fontId="23" fillId="4" borderId="42" xfId="0" applyNumberFormat="1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 vertical="center" wrapText="1"/>
    </xf>
    <xf numFmtId="164" fontId="23" fillId="4" borderId="6" xfId="0" applyNumberFormat="1" applyFont="1" applyFill="1" applyBorder="1" applyAlignment="1">
      <alignment horizontal="center" vertical="center"/>
    </xf>
    <xf numFmtId="164" fontId="23" fillId="4" borderId="32" xfId="0" applyNumberFormat="1" applyFont="1" applyFill="1" applyBorder="1" applyAlignment="1">
      <alignment horizontal="center"/>
    </xf>
    <xf numFmtId="164" fontId="23" fillId="4" borderId="65" xfId="0" applyNumberFormat="1" applyFont="1" applyFill="1" applyBorder="1" applyAlignment="1">
      <alignment horizontal="center"/>
    </xf>
    <xf numFmtId="164" fontId="23" fillId="4" borderId="8" xfId="0" applyNumberFormat="1" applyFont="1" applyFill="1" applyBorder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3" fillId="2" borderId="19" xfId="0" applyFont="1" applyFill="1" applyBorder="1" applyAlignment="1">
      <alignment horizontal="left" wrapText="1"/>
    </xf>
    <xf numFmtId="2" fontId="23" fillId="2" borderId="16" xfId="0" applyNumberFormat="1" applyFont="1" applyFill="1" applyBorder="1" applyAlignment="1">
      <alignment horizontal="center" vertical="center"/>
    </xf>
    <xf numFmtId="2" fontId="23" fillId="5" borderId="16" xfId="0" applyNumberFormat="1" applyFont="1" applyFill="1" applyBorder="1" applyAlignment="1">
      <alignment horizontal="center" vertical="center"/>
    </xf>
    <xf numFmtId="2" fontId="23" fillId="5" borderId="11" xfId="0" applyNumberFormat="1" applyFont="1" applyFill="1" applyBorder="1" applyAlignment="1">
      <alignment horizontal="center" vertical="center"/>
    </xf>
    <xf numFmtId="2" fontId="23" fillId="5" borderId="17" xfId="0" applyNumberFormat="1" applyFont="1" applyFill="1" applyBorder="1" applyAlignment="1">
      <alignment horizontal="center" vertical="center"/>
    </xf>
    <xf numFmtId="2" fontId="23" fillId="5" borderId="12" xfId="0" applyNumberFormat="1" applyFont="1" applyFill="1" applyBorder="1" applyAlignment="1">
      <alignment horizontal="center" vertical="center"/>
    </xf>
    <xf numFmtId="2" fontId="23" fillId="5" borderId="5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23" fillId="6" borderId="24" xfId="0" applyFont="1" applyFill="1" applyBorder="1" applyAlignment="1">
      <alignment horizontal="left" wrapText="1"/>
    </xf>
    <xf numFmtId="0" fontId="23" fillId="6" borderId="11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2" fontId="23" fillId="6" borderId="16" xfId="0" applyNumberFormat="1" applyFont="1" applyFill="1" applyBorder="1" applyAlignment="1">
      <alignment horizontal="center" vertical="center"/>
    </xf>
    <xf numFmtId="2" fontId="23" fillId="6" borderId="12" xfId="0" applyNumberFormat="1" applyFont="1" applyFill="1" applyBorder="1" applyAlignment="1">
      <alignment horizontal="center" vertical="center"/>
    </xf>
    <xf numFmtId="2" fontId="23" fillId="6" borderId="13" xfId="0" applyNumberFormat="1" applyFont="1" applyFill="1" applyBorder="1" applyAlignment="1">
      <alignment horizontal="center" vertical="center"/>
    </xf>
    <xf numFmtId="0" fontId="0" fillId="7" borderId="0" xfId="0" applyFill="1"/>
    <xf numFmtId="0" fontId="23" fillId="6" borderId="21" xfId="0" applyFont="1" applyFill="1" applyBorder="1" applyAlignment="1">
      <alignment horizontal="left" wrapText="1"/>
    </xf>
    <xf numFmtId="0" fontId="23" fillId="6" borderId="14" xfId="0" applyFont="1" applyFill="1" applyBorder="1" applyAlignment="1">
      <alignment horizontal="center" vertical="center"/>
    </xf>
    <xf numFmtId="0" fontId="23" fillId="6" borderId="29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23" fillId="6" borderId="31" xfId="0" applyFont="1" applyFill="1" applyBorder="1" applyAlignment="1">
      <alignment horizontal="center" vertical="center"/>
    </xf>
    <xf numFmtId="2" fontId="23" fillId="6" borderId="30" xfId="0" applyNumberFormat="1" applyFont="1" applyFill="1" applyBorder="1" applyAlignment="1">
      <alignment horizontal="center" vertical="center"/>
    </xf>
    <xf numFmtId="2" fontId="23" fillId="6" borderId="29" xfId="0" applyNumberFormat="1" applyFont="1" applyFill="1" applyBorder="1" applyAlignment="1">
      <alignment horizontal="center" vertical="center"/>
    </xf>
    <xf numFmtId="164" fontId="23" fillId="6" borderId="31" xfId="0" applyNumberFormat="1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left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shrinkToFit="1"/>
    </xf>
    <xf numFmtId="2" fontId="23" fillId="2" borderId="4" xfId="0" applyNumberFormat="1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shrinkToFit="1"/>
    </xf>
    <xf numFmtId="0" fontId="23" fillId="2" borderId="16" xfId="0" applyFont="1" applyFill="1" applyBorder="1" applyAlignment="1">
      <alignment horizontal="center" vertical="center"/>
    </xf>
    <xf numFmtId="2" fontId="23" fillId="2" borderId="16" xfId="0" applyNumberFormat="1" applyFont="1" applyFill="1" applyBorder="1" applyAlignment="1">
      <alignment horizontal="center" vertical="center"/>
    </xf>
    <xf numFmtId="2" fontId="23" fillId="5" borderId="22" xfId="0" applyNumberFormat="1" applyFont="1" applyFill="1" applyBorder="1" applyAlignment="1">
      <alignment horizontal="center" vertical="center"/>
    </xf>
    <xf numFmtId="2" fontId="23" fillId="5" borderId="11" xfId="0" applyNumberFormat="1" applyFont="1" applyFill="1" applyBorder="1" applyAlignment="1">
      <alignment horizontal="center" vertical="center"/>
    </xf>
    <xf numFmtId="2" fontId="23" fillId="3" borderId="16" xfId="0" applyNumberFormat="1" applyFont="1" applyFill="1" applyBorder="1" applyAlignment="1">
      <alignment horizontal="center" vertical="center"/>
    </xf>
    <xf numFmtId="2" fontId="23" fillId="4" borderId="18" xfId="0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shrinkToFit="1"/>
    </xf>
    <xf numFmtId="2" fontId="24" fillId="3" borderId="6" xfId="0" applyNumberFormat="1" applyFont="1" applyFill="1" applyBorder="1" applyAlignment="1">
      <alignment horizontal="center" vertical="center" shrinkToFit="1"/>
    </xf>
    <xf numFmtId="0" fontId="23" fillId="2" borderId="5" xfId="0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2" fontId="23" fillId="2" borderId="5" xfId="0" applyNumberFormat="1" applyFont="1" applyFill="1" applyBorder="1" applyAlignment="1">
      <alignment horizontal="center" vertical="center"/>
    </xf>
    <xf numFmtId="2" fontId="23" fillId="5" borderId="5" xfId="0" applyNumberFormat="1" applyFont="1" applyFill="1" applyBorder="1" applyAlignment="1">
      <alignment horizontal="center" vertical="center"/>
    </xf>
    <xf numFmtId="2" fontId="23" fillId="3" borderId="5" xfId="0" applyNumberFormat="1" applyFont="1" applyFill="1" applyBorder="1" applyAlignment="1">
      <alignment horizontal="center" vertical="center"/>
    </xf>
    <xf numFmtId="2" fontId="23" fillId="4" borderId="6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vertical="center" wrapText="1"/>
    </xf>
    <xf numFmtId="0" fontId="23" fillId="2" borderId="27" xfId="0" applyFont="1" applyFill="1" applyBorder="1" applyAlignment="1">
      <alignment horizontal="left" wrapText="1"/>
    </xf>
    <xf numFmtId="0" fontId="25" fillId="2" borderId="27" xfId="0" applyFont="1" applyFill="1" applyBorder="1" applyAlignment="1">
      <alignment horizontal="left" wrapText="1"/>
    </xf>
    <xf numFmtId="0" fontId="23" fillId="2" borderId="9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wrapText="1"/>
    </xf>
    <xf numFmtId="0" fontId="23" fillId="2" borderId="19" xfId="0" applyFont="1" applyFill="1" applyBorder="1" applyAlignment="1">
      <alignment horizontal="left" wrapText="1"/>
    </xf>
    <xf numFmtId="0" fontId="23" fillId="2" borderId="51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left" wrapText="1"/>
    </xf>
    <xf numFmtId="0" fontId="23" fillId="2" borderId="5" xfId="0" applyFont="1" applyFill="1" applyBorder="1" applyAlignment="1">
      <alignment vertical="center"/>
    </xf>
    <xf numFmtId="0" fontId="23" fillId="2" borderId="16" xfId="0" applyFont="1" applyFill="1" applyBorder="1" applyAlignment="1">
      <alignment horizontal="center"/>
    </xf>
    <xf numFmtId="2" fontId="23" fillId="2" borderId="16" xfId="0" applyNumberFormat="1" applyFont="1" applyFill="1" applyBorder="1" applyAlignment="1">
      <alignment horizontal="center"/>
    </xf>
    <xf numFmtId="2" fontId="23" fillId="3" borderId="16" xfId="0" applyNumberFormat="1" applyFont="1" applyFill="1" applyBorder="1" applyAlignment="1">
      <alignment horizontal="center"/>
    </xf>
    <xf numFmtId="2" fontId="23" fillId="4" borderId="18" xfId="0" applyNumberFormat="1" applyFont="1" applyFill="1" applyBorder="1" applyAlignment="1">
      <alignment horizontal="center"/>
    </xf>
    <xf numFmtId="2" fontId="23" fillId="2" borderId="51" xfId="0" applyNumberFormat="1" applyFont="1" applyFill="1" applyBorder="1" applyAlignment="1">
      <alignment horizontal="center" vertical="center" wrapText="1"/>
    </xf>
    <xf numFmtId="0" fontId="24" fillId="3" borderId="54" xfId="0" applyFont="1" applyFill="1" applyBorder="1" applyAlignment="1">
      <alignment horizontal="center" vertical="center" shrinkToFit="1"/>
    </xf>
    <xf numFmtId="0" fontId="25" fillId="2" borderId="33" xfId="0" applyFont="1" applyFill="1" applyBorder="1" applyAlignment="1">
      <alignment horizontal="center" wrapText="1"/>
    </xf>
    <xf numFmtId="0" fontId="25" fillId="2" borderId="43" xfId="0" applyFont="1" applyFill="1" applyBorder="1" applyAlignment="1">
      <alignment horizontal="left" wrapText="1"/>
    </xf>
    <xf numFmtId="164" fontId="23" fillId="2" borderId="55" xfId="0" applyNumberFormat="1" applyFont="1" applyFill="1" applyBorder="1" applyAlignment="1">
      <alignment horizontal="center"/>
    </xf>
    <xf numFmtId="0" fontId="25" fillId="2" borderId="33" xfId="0" applyFont="1" applyFill="1" applyBorder="1" applyAlignment="1">
      <alignment wrapText="1"/>
    </xf>
    <xf numFmtId="0" fontId="23" fillId="2" borderId="52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 wrapText="1"/>
    </xf>
    <xf numFmtId="0" fontId="23" fillId="2" borderId="39" xfId="0" applyFont="1" applyFill="1" applyBorder="1" applyAlignment="1">
      <alignment horizontal="left" wrapText="1"/>
    </xf>
    <xf numFmtId="0" fontId="23" fillId="2" borderId="16" xfId="0" applyFont="1" applyFill="1" applyBorder="1" applyAlignment="1">
      <alignment horizontal="left" wrapText="1"/>
    </xf>
    <xf numFmtId="0" fontId="23" fillId="2" borderId="21" xfId="0" applyFont="1" applyFill="1" applyBorder="1" applyAlignment="1">
      <alignment horizontal="left" wrapText="1"/>
    </xf>
    <xf numFmtId="0" fontId="23" fillId="2" borderId="15" xfId="0" applyFont="1" applyFill="1" applyBorder="1" applyAlignment="1">
      <alignment horizontal="left" wrapText="1"/>
    </xf>
    <xf numFmtId="0" fontId="25" fillId="2" borderId="19" xfId="0" applyFont="1" applyFill="1" applyBorder="1" applyAlignment="1">
      <alignment horizontal="left" wrapText="1"/>
    </xf>
    <xf numFmtId="0" fontId="25" fillId="2" borderId="57" xfId="0" applyFont="1" applyFill="1" applyBorder="1" applyAlignment="1">
      <alignment horizontal="left" wrapText="1"/>
    </xf>
    <xf numFmtId="0" fontId="25" fillId="2" borderId="58" xfId="0" applyFont="1" applyFill="1" applyBorder="1" applyAlignment="1">
      <alignment horizontal="left" wrapText="1"/>
    </xf>
    <xf numFmtId="2" fontId="23" fillId="2" borderId="52" xfId="0" applyNumberFormat="1" applyFont="1" applyFill="1" applyBorder="1" applyAlignment="1">
      <alignment horizontal="center" vertical="center" wrapText="1"/>
    </xf>
    <xf numFmtId="0" fontId="23" fillId="2" borderId="59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left" wrapText="1"/>
    </xf>
    <xf numFmtId="0" fontId="23" fillId="2" borderId="40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left" wrapText="1"/>
    </xf>
    <xf numFmtId="0" fontId="23" fillId="2" borderId="61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2" fontId="23" fillId="2" borderId="3" xfId="0" applyNumberFormat="1" applyFont="1" applyFill="1" applyBorder="1" applyAlignment="1">
      <alignment horizontal="center" vertical="center" wrapText="1"/>
    </xf>
    <xf numFmtId="2" fontId="23" fillId="2" borderId="63" xfId="0" applyNumberFormat="1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left" wrapText="1"/>
    </xf>
    <xf numFmtId="0" fontId="25" fillId="2" borderId="28" xfId="0" applyFont="1" applyFill="1" applyBorder="1" applyAlignment="1">
      <alignment wrapText="1"/>
    </xf>
    <xf numFmtId="0" fontId="23" fillId="2" borderId="5" xfId="0" applyFont="1" applyFill="1" applyBorder="1" applyAlignment="1">
      <alignment vertical="center" shrinkToFit="1"/>
    </xf>
    <xf numFmtId="0" fontId="25" fillId="2" borderId="33" xfId="0" applyFont="1" applyFill="1" applyBorder="1" applyAlignment="1"/>
    <xf numFmtId="0" fontId="24" fillId="3" borderId="66" xfId="0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54"/>
  <sheetViews>
    <sheetView tabSelected="1" topLeftCell="B1753" zoomScale="80" zoomScaleNormal="80" workbookViewId="0">
      <selection activeCell="B1746" sqref="B1746"/>
    </sheetView>
  </sheetViews>
  <sheetFormatPr defaultColWidth="9.140625" defaultRowHeight="15" x14ac:dyDescent="0.25"/>
  <cols>
    <col min="1" max="1" width="3" style="1" customWidth="1"/>
    <col min="2" max="2" width="60.5703125" style="2" customWidth="1"/>
    <col min="3" max="3" width="11.5703125" style="1" customWidth="1"/>
    <col min="4" max="4" width="14.5703125" style="1" customWidth="1"/>
    <col min="5" max="5" width="10" style="1" hidden="1" customWidth="1"/>
    <col min="6" max="6" width="16.140625" style="1" customWidth="1"/>
    <col min="7" max="7" width="9.5703125" style="1" hidden="1" customWidth="1"/>
    <col min="8" max="8" width="9.7109375" style="1" hidden="1" customWidth="1"/>
    <col min="9" max="9" width="10.42578125" style="1" hidden="1" customWidth="1"/>
    <col min="10" max="10" width="14.140625" style="1" hidden="1" customWidth="1"/>
    <col min="11" max="11" width="11.85546875" style="1" customWidth="1"/>
    <col min="12" max="12" width="9.42578125" style="1" customWidth="1"/>
    <col min="13" max="13" width="13.5703125" style="3" customWidth="1"/>
    <col min="14" max="14" width="13.42578125" style="4" customWidth="1"/>
    <col min="15" max="15" width="13.5703125" style="420" customWidth="1"/>
    <col min="16" max="16" width="10.140625" style="1" customWidth="1"/>
    <col min="17" max="1024" width="9.140625" style="1"/>
  </cols>
  <sheetData>
    <row r="1" spans="2:16" s="5" customFormat="1" ht="17.25" customHeight="1" x14ac:dyDescent="0.3">
      <c r="B1" s="6" t="s">
        <v>0</v>
      </c>
      <c r="C1" s="7"/>
      <c r="D1" s="8"/>
      <c r="E1" s="8"/>
      <c r="F1" s="8"/>
      <c r="G1" s="9"/>
      <c r="H1" s="9"/>
      <c r="I1" s="10"/>
      <c r="J1" s="10"/>
      <c r="K1" s="11" t="s">
        <v>1</v>
      </c>
      <c r="L1" s="12"/>
      <c r="M1" s="13"/>
      <c r="N1" s="14">
        <v>1.1000000000000001</v>
      </c>
      <c r="O1" s="376"/>
      <c r="P1" s="12"/>
    </row>
    <row r="2" spans="2:16" s="5" customFormat="1" ht="15.75" x14ac:dyDescent="0.25">
      <c r="B2" s="15"/>
      <c r="C2" s="8"/>
      <c r="D2" s="8"/>
      <c r="E2" s="8"/>
      <c r="F2" s="8"/>
      <c r="G2" s="9"/>
      <c r="H2" s="9"/>
      <c r="I2" s="10"/>
      <c r="J2" s="10"/>
      <c r="K2" s="11" t="s">
        <v>2</v>
      </c>
      <c r="L2" s="12"/>
      <c r="M2" s="13"/>
      <c r="N2" s="14">
        <v>1.25</v>
      </c>
      <c r="O2" s="376"/>
      <c r="P2" s="12"/>
    </row>
    <row r="3" spans="2:16" s="5" customFormat="1" ht="15.75" x14ac:dyDescent="0.25">
      <c r="B3" s="15" t="s">
        <v>3</v>
      </c>
      <c r="C3" s="8"/>
      <c r="D3" s="8"/>
      <c r="E3" s="8"/>
      <c r="F3" s="8"/>
      <c r="G3" s="9"/>
      <c r="H3" s="9"/>
      <c r="I3" s="10"/>
      <c r="J3" s="10"/>
      <c r="K3" s="11" t="s">
        <v>4</v>
      </c>
      <c r="L3" s="12"/>
      <c r="M3" s="13"/>
      <c r="N3" s="16">
        <v>1.2</v>
      </c>
      <c r="O3" s="376"/>
      <c r="P3" s="12"/>
    </row>
    <row r="4" spans="2:16" s="5" customFormat="1" ht="15.75" x14ac:dyDescent="0.25">
      <c r="B4" s="15" t="s">
        <v>5</v>
      </c>
      <c r="C4" s="8"/>
      <c r="D4" s="8"/>
      <c r="E4" s="8"/>
      <c r="F4" s="8"/>
      <c r="G4" s="9"/>
      <c r="H4" s="9"/>
      <c r="I4" s="10"/>
      <c r="J4" s="10"/>
      <c r="K4" s="17" t="s">
        <v>6</v>
      </c>
      <c r="L4" s="11"/>
      <c r="M4" s="18"/>
      <c r="N4" s="19"/>
      <c r="O4" s="376"/>
      <c r="P4" s="12"/>
    </row>
    <row r="5" spans="2:16" s="5" customFormat="1" ht="8.25" customHeight="1" x14ac:dyDescent="0.25">
      <c r="B5" s="15"/>
      <c r="C5" s="8"/>
      <c r="D5" s="8"/>
      <c r="E5" s="8"/>
      <c r="F5" s="8"/>
      <c r="G5" s="9"/>
      <c r="H5" s="9"/>
      <c r="I5" s="10"/>
      <c r="J5" s="10"/>
      <c r="K5" s="17"/>
      <c r="L5" s="11"/>
      <c r="M5" s="18"/>
      <c r="N5" s="19"/>
      <c r="O5" s="376"/>
      <c r="P5" s="12"/>
    </row>
    <row r="6" spans="2:16" s="5" customFormat="1" ht="19.5" customHeight="1" x14ac:dyDescent="0.25">
      <c r="B6" s="20" t="s">
        <v>2025</v>
      </c>
      <c r="C6" s="21" t="s">
        <v>7</v>
      </c>
      <c r="D6" s="10"/>
      <c r="E6" s="10"/>
      <c r="F6" s="10"/>
      <c r="G6" s="10"/>
      <c r="H6" s="10"/>
      <c r="I6" s="10"/>
      <c r="J6" s="10"/>
      <c r="K6" s="10"/>
      <c r="L6" s="22"/>
      <c r="M6" s="23"/>
      <c r="N6" s="24">
        <v>1.29</v>
      </c>
      <c r="O6" s="377"/>
      <c r="P6" s="12"/>
    </row>
    <row r="7" spans="2:16" s="5" customFormat="1" ht="20.25" customHeight="1" x14ac:dyDescent="0.3">
      <c r="B7" s="26" t="s">
        <v>8</v>
      </c>
      <c r="C7" s="27" t="s">
        <v>9</v>
      </c>
      <c r="D7" s="27"/>
      <c r="E7" s="27"/>
      <c r="F7" s="27"/>
      <c r="G7" s="28" t="s">
        <v>10</v>
      </c>
      <c r="H7" s="29"/>
      <c r="I7" s="29"/>
      <c r="J7" s="29"/>
      <c r="K7" s="30"/>
      <c r="L7" s="30" t="s">
        <v>2026</v>
      </c>
      <c r="M7" s="31"/>
      <c r="N7" s="32"/>
      <c r="O7" s="378"/>
      <c r="P7" s="25"/>
    </row>
    <row r="8" spans="2:16" s="5" customFormat="1" ht="18.75" customHeight="1" x14ac:dyDescent="0.2">
      <c r="B8" s="26"/>
      <c r="C8" s="27"/>
      <c r="D8" s="27"/>
      <c r="E8" s="27"/>
      <c r="F8" s="27"/>
      <c r="G8" s="33"/>
      <c r="H8" s="29"/>
      <c r="I8" s="29"/>
      <c r="J8" s="29"/>
      <c r="K8" s="30"/>
      <c r="L8" s="30"/>
      <c r="M8" s="31"/>
      <c r="N8" s="32"/>
      <c r="O8" s="378"/>
      <c r="P8" s="25"/>
    </row>
    <row r="9" spans="2:16" s="34" customFormat="1" ht="15.75" x14ac:dyDescent="0.25">
      <c r="B9" s="35" t="s">
        <v>11</v>
      </c>
      <c r="C9" s="36"/>
      <c r="D9" s="36"/>
      <c r="E9" s="36"/>
      <c r="F9" s="36"/>
      <c r="G9" s="37"/>
      <c r="H9" s="37"/>
      <c r="I9" s="37"/>
      <c r="J9" s="37"/>
      <c r="K9" s="38"/>
      <c r="L9" s="36"/>
      <c r="M9" s="38"/>
      <c r="N9" s="39"/>
      <c r="O9" s="379"/>
      <c r="P9" s="40"/>
    </row>
    <row r="10" spans="2:16" s="34" customFormat="1" ht="15.75" x14ac:dyDescent="0.25">
      <c r="B10" s="35" t="s">
        <v>12</v>
      </c>
      <c r="C10" s="37"/>
      <c r="D10" s="37"/>
      <c r="E10" s="37"/>
      <c r="F10" s="37"/>
      <c r="G10" s="37"/>
      <c r="H10" s="37"/>
      <c r="I10" s="37"/>
      <c r="J10" s="37"/>
      <c r="K10" s="38"/>
      <c r="L10" s="36"/>
      <c r="M10" s="38"/>
      <c r="N10" s="39"/>
      <c r="O10" s="379"/>
      <c r="P10" s="40"/>
    </row>
    <row r="11" spans="2:16" ht="15" customHeight="1" x14ac:dyDescent="0.25">
      <c r="B11" s="448" t="s">
        <v>13</v>
      </c>
      <c r="C11" s="449" t="s">
        <v>14</v>
      </c>
      <c r="D11" s="449" t="s">
        <v>15</v>
      </c>
      <c r="E11" s="449"/>
      <c r="F11" s="449" t="s">
        <v>16</v>
      </c>
      <c r="G11" s="450" t="s">
        <v>17</v>
      </c>
      <c r="H11" s="450" t="s">
        <v>18</v>
      </c>
      <c r="I11" s="451" t="s">
        <v>19</v>
      </c>
      <c r="J11" s="451"/>
      <c r="K11" s="449" t="s">
        <v>20</v>
      </c>
      <c r="L11" s="449" t="s">
        <v>17</v>
      </c>
      <c r="M11" s="452" t="s">
        <v>21</v>
      </c>
      <c r="N11" s="453" t="s">
        <v>19</v>
      </c>
      <c r="O11" s="453"/>
    </row>
    <row r="12" spans="2:16" ht="45.75" customHeight="1" x14ac:dyDescent="0.25">
      <c r="B12" s="448"/>
      <c r="C12" s="449"/>
      <c r="D12" s="449"/>
      <c r="E12" s="449"/>
      <c r="F12" s="449"/>
      <c r="G12" s="450"/>
      <c r="H12" s="450"/>
      <c r="I12" s="41" t="s">
        <v>22</v>
      </c>
      <c r="J12" s="41" t="s">
        <v>23</v>
      </c>
      <c r="K12" s="449"/>
      <c r="L12" s="449"/>
      <c r="M12" s="452"/>
      <c r="N12" s="42" t="s">
        <v>22</v>
      </c>
      <c r="O12" s="380" t="s">
        <v>23</v>
      </c>
    </row>
    <row r="13" spans="2:16" ht="45" x14ac:dyDescent="0.25">
      <c r="B13" s="44" t="s">
        <v>24</v>
      </c>
      <c r="C13" s="45" t="s">
        <v>25</v>
      </c>
      <c r="D13" s="46" t="s">
        <v>26</v>
      </c>
      <c r="E13" s="46"/>
      <c r="F13" s="46">
        <v>3</v>
      </c>
      <c r="G13" s="46">
        <v>97.5</v>
      </c>
      <c r="H13" s="47">
        <v>336.38</v>
      </c>
      <c r="I13" s="48">
        <v>420.47</v>
      </c>
      <c r="J13" s="49"/>
      <c r="K13" s="50">
        <v>181.45</v>
      </c>
      <c r="L13" s="51">
        <f>F13*K13</f>
        <v>544.34999999999991</v>
      </c>
      <c r="M13" s="425">
        <f>L13*2.202</f>
        <v>1198.6586999999997</v>
      </c>
      <c r="N13" s="52">
        <f>M13*$N$2</f>
        <v>1498.3233749999997</v>
      </c>
      <c r="O13" s="381">
        <v>0</v>
      </c>
      <c r="P13" s="3"/>
    </row>
    <row r="14" spans="2:16" x14ac:dyDescent="0.25">
      <c r="B14" s="53" t="s">
        <v>27</v>
      </c>
      <c r="C14" s="54" t="s">
        <v>25</v>
      </c>
      <c r="D14" s="54" t="s">
        <v>26</v>
      </c>
      <c r="E14" s="54"/>
      <c r="F14" s="54">
        <v>10</v>
      </c>
      <c r="G14" s="54">
        <v>325</v>
      </c>
      <c r="H14" s="54">
        <v>1121.25</v>
      </c>
      <c r="I14" s="55">
        <v>1401.56</v>
      </c>
      <c r="J14" s="56"/>
      <c r="K14" s="57">
        <v>181.45</v>
      </c>
      <c r="L14" s="57">
        <f>F14*K14</f>
        <v>1814.5</v>
      </c>
      <c r="M14" s="425">
        <f t="shared" ref="M14:M16" si="0">L14*2.202</f>
        <v>3995.529</v>
      </c>
      <c r="N14" s="58">
        <f>M14*$N$2</f>
        <v>4994.4112500000001</v>
      </c>
      <c r="O14" s="382">
        <v>0</v>
      </c>
      <c r="P14" s="3"/>
    </row>
    <row r="15" spans="2:16" ht="45" x14ac:dyDescent="0.25">
      <c r="B15" s="59" t="s">
        <v>28</v>
      </c>
      <c r="C15" s="60" t="s">
        <v>25</v>
      </c>
      <c r="D15" s="54" t="s">
        <v>26</v>
      </c>
      <c r="E15" s="54"/>
      <c r="F15" s="54">
        <v>1</v>
      </c>
      <c r="G15" s="54">
        <v>27.6</v>
      </c>
      <c r="H15" s="54">
        <v>95.22</v>
      </c>
      <c r="I15" s="55">
        <v>119.03</v>
      </c>
      <c r="J15" s="56">
        <v>125.7</v>
      </c>
      <c r="K15" s="57">
        <v>181.45</v>
      </c>
      <c r="L15" s="57">
        <f>F15*K15</f>
        <v>181.45</v>
      </c>
      <c r="M15" s="425">
        <f t="shared" si="0"/>
        <v>399.55289999999997</v>
      </c>
      <c r="N15" s="58">
        <f>M15*$N$2</f>
        <v>499.44112499999994</v>
      </c>
      <c r="O15" s="382">
        <f>M15*$N$1*$N$3</f>
        <v>527.40982799999995</v>
      </c>
      <c r="P15" s="3"/>
    </row>
    <row r="16" spans="2:16" x14ac:dyDescent="0.25">
      <c r="B16" s="61" t="s">
        <v>29</v>
      </c>
      <c r="C16" s="54" t="s">
        <v>25</v>
      </c>
      <c r="D16" s="54" t="s">
        <v>26</v>
      </c>
      <c r="E16" s="54"/>
      <c r="F16" s="54">
        <v>1.5</v>
      </c>
      <c r="G16" s="54">
        <v>41.4</v>
      </c>
      <c r="H16" s="54">
        <v>142.83000000000001</v>
      </c>
      <c r="I16" s="55">
        <v>178.54</v>
      </c>
      <c r="J16" s="56">
        <v>188.5</v>
      </c>
      <c r="K16" s="57">
        <v>181.45</v>
      </c>
      <c r="L16" s="57">
        <f>F16*K16</f>
        <v>272.17499999999995</v>
      </c>
      <c r="M16" s="425">
        <f t="shared" si="0"/>
        <v>599.32934999999986</v>
      </c>
      <c r="N16" s="58">
        <f>M16*$N$2</f>
        <v>749.16168749999986</v>
      </c>
      <c r="O16" s="382">
        <f>M16*$N$1*$N$3</f>
        <v>791.11474199999986</v>
      </c>
      <c r="P16" s="3"/>
    </row>
    <row r="17" spans="2:16" x14ac:dyDescent="0.25">
      <c r="B17" s="53" t="s">
        <v>30</v>
      </c>
      <c r="C17" s="454" t="s">
        <v>25</v>
      </c>
      <c r="D17" s="454" t="s">
        <v>26</v>
      </c>
      <c r="E17" s="54"/>
      <c r="F17" s="454">
        <v>2</v>
      </c>
      <c r="G17" s="54">
        <v>55.2</v>
      </c>
      <c r="H17" s="54">
        <v>190.44</v>
      </c>
      <c r="I17" s="55">
        <v>238.05</v>
      </c>
      <c r="J17" s="56">
        <v>251.4</v>
      </c>
      <c r="K17" s="455">
        <v>181.45</v>
      </c>
      <c r="L17" s="455">
        <f>F17*K17</f>
        <v>362.9</v>
      </c>
      <c r="M17" s="456">
        <f>L17*2.202</f>
        <v>799.10579999999993</v>
      </c>
      <c r="N17" s="458">
        <f>M17*$N$2</f>
        <v>998.88224999999989</v>
      </c>
      <c r="O17" s="459">
        <f>M17*$N$1*$N$3</f>
        <v>1054.8196559999999</v>
      </c>
      <c r="P17" s="3"/>
    </row>
    <row r="18" spans="2:16" ht="30" x14ac:dyDescent="0.25">
      <c r="B18" s="62" t="s">
        <v>31</v>
      </c>
      <c r="C18" s="454"/>
      <c r="D18" s="454"/>
      <c r="E18" s="54"/>
      <c r="F18" s="454"/>
      <c r="G18" s="54"/>
      <c r="H18" s="54"/>
      <c r="I18" s="55"/>
      <c r="J18" s="56"/>
      <c r="K18" s="455"/>
      <c r="L18" s="455"/>
      <c r="M18" s="457"/>
      <c r="N18" s="458"/>
      <c r="O18" s="459"/>
      <c r="P18" s="3"/>
    </row>
    <row r="19" spans="2:16" ht="30" x14ac:dyDescent="0.25">
      <c r="B19" s="59" t="s">
        <v>32</v>
      </c>
      <c r="C19" s="45" t="s">
        <v>25</v>
      </c>
      <c r="D19" s="46" t="s">
        <v>26</v>
      </c>
      <c r="E19" s="46"/>
      <c r="F19" s="46">
        <v>3</v>
      </c>
      <c r="G19" s="46">
        <v>82.8</v>
      </c>
      <c r="H19" s="47">
        <v>285.66000000000003</v>
      </c>
      <c r="I19" s="48">
        <v>357.08</v>
      </c>
      <c r="J19" s="63">
        <v>377.1</v>
      </c>
      <c r="K19" s="57">
        <v>181.45</v>
      </c>
      <c r="L19" s="51">
        <f>F19*K19</f>
        <v>544.34999999999991</v>
      </c>
      <c r="M19" s="424">
        <f>L19*2.202</f>
        <v>1198.6586999999997</v>
      </c>
      <c r="N19" s="58">
        <f>M19*$N$2</f>
        <v>1498.3233749999997</v>
      </c>
      <c r="O19" s="381">
        <f>M19*$N$1*$N$3</f>
        <v>1582.2294839999997</v>
      </c>
      <c r="P19" s="3"/>
    </row>
    <row r="20" spans="2:16" x14ac:dyDescent="0.25">
      <c r="B20" s="59" t="s">
        <v>33</v>
      </c>
      <c r="C20" s="54" t="s">
        <v>25</v>
      </c>
      <c r="D20" s="54" t="s">
        <v>26</v>
      </c>
      <c r="E20" s="54"/>
      <c r="F20" s="54">
        <v>2</v>
      </c>
      <c r="G20" s="54">
        <v>55.2</v>
      </c>
      <c r="H20" s="54">
        <v>190.44</v>
      </c>
      <c r="I20" s="55">
        <v>238.05</v>
      </c>
      <c r="J20" s="56">
        <v>251.4</v>
      </c>
      <c r="K20" s="57">
        <v>181.45</v>
      </c>
      <c r="L20" s="57">
        <f>F20*K20</f>
        <v>362.9</v>
      </c>
      <c r="M20" s="424">
        <f>L20*2.202</f>
        <v>799.10579999999993</v>
      </c>
      <c r="N20" s="58">
        <f>M20*$N$2</f>
        <v>998.88224999999989</v>
      </c>
      <c r="O20" s="382">
        <f>M20*$N$1*$N$3</f>
        <v>1054.8196559999999</v>
      </c>
      <c r="P20" s="3"/>
    </row>
    <row r="21" spans="2:16" ht="30" x14ac:dyDescent="0.25">
      <c r="B21" s="61" t="s">
        <v>34</v>
      </c>
      <c r="C21" s="64" t="s">
        <v>25</v>
      </c>
      <c r="D21" s="54" t="s">
        <v>26</v>
      </c>
      <c r="E21" s="45"/>
      <c r="F21" s="65">
        <v>1.5</v>
      </c>
      <c r="G21" s="46"/>
      <c r="H21" s="46"/>
      <c r="I21" s="46"/>
      <c r="J21" s="47"/>
      <c r="K21" s="57">
        <v>181.45</v>
      </c>
      <c r="L21" s="66">
        <f>F21*K21</f>
        <v>272.17499999999995</v>
      </c>
      <c r="M21" s="424">
        <f t="shared" ref="M21:M71" si="1">L21*2.202</f>
        <v>599.32934999999986</v>
      </c>
      <c r="N21" s="67">
        <f>M21*$N$2</f>
        <v>749.16168749999986</v>
      </c>
      <c r="O21" s="383">
        <v>0</v>
      </c>
      <c r="P21" s="3"/>
    </row>
    <row r="22" spans="2:16" x14ac:dyDescent="0.25">
      <c r="B22" s="59" t="s">
        <v>35</v>
      </c>
      <c r="C22" s="54" t="s">
        <v>25</v>
      </c>
      <c r="D22" s="54" t="s">
        <v>26</v>
      </c>
      <c r="E22" s="54"/>
      <c r="F22" s="54">
        <v>3</v>
      </c>
      <c r="G22" s="54">
        <v>82.8</v>
      </c>
      <c r="H22" s="68">
        <v>285.66000000000003</v>
      </c>
      <c r="I22" s="69">
        <v>357.08</v>
      </c>
      <c r="J22" s="56"/>
      <c r="K22" s="57">
        <v>181.45</v>
      </c>
      <c r="L22" s="57">
        <f>F22*K22</f>
        <v>544.34999999999991</v>
      </c>
      <c r="M22" s="424">
        <f t="shared" si="1"/>
        <v>1198.6586999999997</v>
      </c>
      <c r="N22" s="58">
        <f>M22*$N$2</f>
        <v>1498.3233749999997</v>
      </c>
      <c r="O22" s="382">
        <v>0</v>
      </c>
      <c r="P22" s="3"/>
    </row>
    <row r="23" spans="2:16" ht="30" x14ac:dyDescent="0.25">
      <c r="B23" s="70" t="s">
        <v>36</v>
      </c>
      <c r="C23" s="54"/>
      <c r="D23" s="54"/>
      <c r="E23" s="54"/>
      <c r="F23" s="54"/>
      <c r="G23" s="54"/>
      <c r="H23" s="68"/>
      <c r="I23" s="69"/>
      <c r="J23" s="56"/>
      <c r="K23" s="57"/>
      <c r="L23" s="51"/>
      <c r="M23" s="424"/>
      <c r="N23" s="52"/>
      <c r="O23" s="381"/>
      <c r="P23" s="3"/>
    </row>
    <row r="24" spans="2:16" x14ac:dyDescent="0.25">
      <c r="B24" s="44" t="s">
        <v>37</v>
      </c>
      <c r="C24" s="46" t="s">
        <v>25</v>
      </c>
      <c r="D24" s="46" t="s">
        <v>26</v>
      </c>
      <c r="E24" s="46"/>
      <c r="F24" s="46">
        <v>3</v>
      </c>
      <c r="G24" s="46">
        <v>82.8</v>
      </c>
      <c r="H24" s="46">
        <v>285.66000000000003</v>
      </c>
      <c r="I24" s="71">
        <v>357.08</v>
      </c>
      <c r="J24" s="63"/>
      <c r="K24" s="57">
        <v>181.45</v>
      </c>
      <c r="L24" s="51">
        <f t="shared" ref="L24:L71" si="2">F24*K24</f>
        <v>544.34999999999991</v>
      </c>
      <c r="M24" s="424">
        <f t="shared" si="1"/>
        <v>1198.6586999999997</v>
      </c>
      <c r="N24" s="52">
        <f t="shared" ref="N24:N71" si="3">M24*$N$2</f>
        <v>1498.3233749999997</v>
      </c>
      <c r="O24" s="381">
        <v>0</v>
      </c>
      <c r="P24" s="3"/>
    </row>
    <row r="25" spans="2:16" x14ac:dyDescent="0.25">
      <c r="B25" s="59" t="s">
        <v>38</v>
      </c>
      <c r="C25" s="54" t="s">
        <v>25</v>
      </c>
      <c r="D25" s="54" t="s">
        <v>26</v>
      </c>
      <c r="E25" s="54"/>
      <c r="F25" s="54">
        <v>2</v>
      </c>
      <c r="G25" s="54">
        <v>55.2</v>
      </c>
      <c r="H25" s="54">
        <v>190.44</v>
      </c>
      <c r="I25" s="55">
        <v>238.05</v>
      </c>
      <c r="J25" s="56">
        <v>251.4</v>
      </c>
      <c r="K25" s="57">
        <v>181.45</v>
      </c>
      <c r="L25" s="57">
        <f t="shared" si="2"/>
        <v>362.9</v>
      </c>
      <c r="M25" s="424">
        <f t="shared" si="1"/>
        <v>799.10579999999993</v>
      </c>
      <c r="N25" s="58">
        <f t="shared" si="3"/>
        <v>998.88224999999989</v>
      </c>
      <c r="O25" s="382">
        <f>M25*$N$1*$N$3</f>
        <v>1054.8196559999999</v>
      </c>
      <c r="P25" s="3"/>
    </row>
    <row r="26" spans="2:16" ht="30" x14ac:dyDescent="0.25">
      <c r="B26" s="53" t="s">
        <v>39</v>
      </c>
      <c r="C26" s="72" t="s">
        <v>25</v>
      </c>
      <c r="D26" s="65" t="s">
        <v>26</v>
      </c>
      <c r="E26" s="65"/>
      <c r="F26" s="65">
        <v>9</v>
      </c>
      <c r="G26" s="65">
        <v>248.4</v>
      </c>
      <c r="H26" s="65">
        <v>856.98</v>
      </c>
      <c r="I26" s="73">
        <v>1071.23</v>
      </c>
      <c r="J26" s="74"/>
      <c r="K26" s="57">
        <v>181.45</v>
      </c>
      <c r="L26" s="66">
        <f t="shared" si="2"/>
        <v>1633.05</v>
      </c>
      <c r="M26" s="424">
        <f t="shared" si="1"/>
        <v>3595.9760999999999</v>
      </c>
      <c r="N26" s="67">
        <f t="shared" si="3"/>
        <v>4494.9701249999998</v>
      </c>
      <c r="O26" s="383">
        <v>0</v>
      </c>
      <c r="P26" s="3"/>
    </row>
    <row r="27" spans="2:16" ht="30" x14ac:dyDescent="0.25">
      <c r="B27" s="59" t="s">
        <v>40</v>
      </c>
      <c r="C27" s="54" t="s">
        <v>25</v>
      </c>
      <c r="D27" s="54" t="s">
        <v>26</v>
      </c>
      <c r="E27" s="55"/>
      <c r="F27" s="54">
        <v>8</v>
      </c>
      <c r="G27" s="55">
        <v>220.8</v>
      </c>
      <c r="H27" s="55">
        <v>761.76</v>
      </c>
      <c r="I27" s="55">
        <v>952.2</v>
      </c>
      <c r="J27" s="56"/>
      <c r="K27" s="57">
        <v>181.45</v>
      </c>
      <c r="L27" s="57">
        <f t="shared" si="2"/>
        <v>1451.6</v>
      </c>
      <c r="M27" s="424">
        <f t="shared" si="1"/>
        <v>3196.4231999999997</v>
      </c>
      <c r="N27" s="58">
        <f t="shared" si="3"/>
        <v>3995.5289999999995</v>
      </c>
      <c r="O27" s="382">
        <v>0</v>
      </c>
      <c r="P27" s="3"/>
    </row>
    <row r="28" spans="2:16" ht="30" x14ac:dyDescent="0.25">
      <c r="B28" s="75" t="s">
        <v>41</v>
      </c>
      <c r="C28" s="54" t="s">
        <v>25</v>
      </c>
      <c r="D28" s="54" t="s">
        <v>26</v>
      </c>
      <c r="E28" s="55"/>
      <c r="F28" s="54">
        <v>2.5</v>
      </c>
      <c r="G28" s="55">
        <v>69</v>
      </c>
      <c r="H28" s="56">
        <v>238.05</v>
      </c>
      <c r="I28" s="69">
        <v>297.56</v>
      </c>
      <c r="J28" s="56"/>
      <c r="K28" s="57">
        <v>181.45</v>
      </c>
      <c r="L28" s="57">
        <f t="shared" si="2"/>
        <v>453.625</v>
      </c>
      <c r="M28" s="424">
        <f t="shared" si="1"/>
        <v>998.88225</v>
      </c>
      <c r="N28" s="58">
        <f t="shared" si="3"/>
        <v>1248.6028125</v>
      </c>
      <c r="O28" s="382">
        <v>0</v>
      </c>
      <c r="P28" s="3"/>
    </row>
    <row r="29" spans="2:16" ht="45" x14ac:dyDescent="0.25">
      <c r="B29" s="44" t="s">
        <v>42</v>
      </c>
      <c r="C29" s="46" t="s">
        <v>25</v>
      </c>
      <c r="D29" s="46" t="s">
        <v>26</v>
      </c>
      <c r="E29" s="71"/>
      <c r="F29" s="46">
        <v>3</v>
      </c>
      <c r="G29" s="71">
        <v>82.8</v>
      </c>
      <c r="H29" s="71">
        <v>285.66000000000003</v>
      </c>
      <c r="I29" s="71">
        <v>357.08</v>
      </c>
      <c r="J29" s="63"/>
      <c r="K29" s="57">
        <v>181.45</v>
      </c>
      <c r="L29" s="57">
        <f t="shared" si="2"/>
        <v>544.34999999999991</v>
      </c>
      <c r="M29" s="424">
        <f>L29*2.202</f>
        <v>1198.6586999999997</v>
      </c>
      <c r="N29" s="52">
        <f t="shared" si="3"/>
        <v>1498.3233749999997</v>
      </c>
      <c r="O29" s="381">
        <v>0</v>
      </c>
      <c r="P29" s="3"/>
    </row>
    <row r="30" spans="2:16" ht="30" x14ac:dyDescent="0.25">
      <c r="B30" s="76" t="s">
        <v>43</v>
      </c>
      <c r="C30" s="65" t="s">
        <v>25</v>
      </c>
      <c r="D30" s="77" t="s">
        <v>26</v>
      </c>
      <c r="E30" s="78"/>
      <c r="F30" s="77">
        <v>5</v>
      </c>
      <c r="G30" s="78">
        <v>138</v>
      </c>
      <c r="H30" s="79">
        <v>476.1</v>
      </c>
      <c r="I30" s="80">
        <v>595.13</v>
      </c>
      <c r="J30" s="79"/>
      <c r="K30" s="57">
        <v>181.45</v>
      </c>
      <c r="L30" s="50">
        <f t="shared" si="2"/>
        <v>907.25</v>
      </c>
      <c r="M30" s="424">
        <f t="shared" si="1"/>
        <v>1997.7645</v>
      </c>
      <c r="N30" s="81">
        <f t="shared" si="3"/>
        <v>2497.2056250000001</v>
      </c>
      <c r="O30" s="384">
        <v>0</v>
      </c>
      <c r="P30" s="3"/>
    </row>
    <row r="31" spans="2:16" x14ac:dyDescent="0.25">
      <c r="B31" s="75" t="s">
        <v>44</v>
      </c>
      <c r="C31" s="54" t="s">
        <v>25</v>
      </c>
      <c r="D31" s="54" t="s">
        <v>26</v>
      </c>
      <c r="E31" s="55"/>
      <c r="F31" s="54">
        <v>4</v>
      </c>
      <c r="G31" s="55">
        <v>110.4</v>
      </c>
      <c r="H31" s="55">
        <v>380.88</v>
      </c>
      <c r="I31" s="55">
        <v>476.1</v>
      </c>
      <c r="J31" s="56"/>
      <c r="K31" s="57">
        <v>181.45</v>
      </c>
      <c r="L31" s="57">
        <f t="shared" si="2"/>
        <v>725.8</v>
      </c>
      <c r="M31" s="424">
        <f t="shared" si="1"/>
        <v>1598.2115999999999</v>
      </c>
      <c r="N31" s="58">
        <f t="shared" si="3"/>
        <v>1997.7644999999998</v>
      </c>
      <c r="O31" s="382">
        <v>0</v>
      </c>
      <c r="P31" s="3"/>
    </row>
    <row r="32" spans="2:16" ht="30" x14ac:dyDescent="0.25">
      <c r="B32" s="59" t="s">
        <v>45</v>
      </c>
      <c r="C32" s="60" t="s">
        <v>25</v>
      </c>
      <c r="D32" s="54" t="s">
        <v>26</v>
      </c>
      <c r="E32" s="55"/>
      <c r="F32" s="54">
        <v>1.5</v>
      </c>
      <c r="G32" s="55">
        <v>41.4</v>
      </c>
      <c r="H32" s="56">
        <v>142.83000000000001</v>
      </c>
      <c r="I32" s="69">
        <v>178.54</v>
      </c>
      <c r="J32" s="56">
        <v>188.5</v>
      </c>
      <c r="K32" s="57">
        <v>181.45</v>
      </c>
      <c r="L32" s="57">
        <f t="shared" si="2"/>
        <v>272.17499999999995</v>
      </c>
      <c r="M32" s="424">
        <f t="shared" si="1"/>
        <v>599.32934999999986</v>
      </c>
      <c r="N32" s="82">
        <f t="shared" si="3"/>
        <v>749.16168749999986</v>
      </c>
      <c r="O32" s="382">
        <f>M32*$N$1*$N$3</f>
        <v>791.11474199999986</v>
      </c>
      <c r="P32" s="3"/>
    </row>
    <row r="33" spans="2:16" x14ac:dyDescent="0.25">
      <c r="B33" s="83" t="s">
        <v>46</v>
      </c>
      <c r="C33" s="60" t="s">
        <v>25</v>
      </c>
      <c r="D33" s="54" t="s">
        <v>26</v>
      </c>
      <c r="E33" s="55"/>
      <c r="F33" s="54">
        <v>1</v>
      </c>
      <c r="G33" s="78">
        <v>27.6</v>
      </c>
      <c r="H33" s="79">
        <v>95.22</v>
      </c>
      <c r="I33" s="80">
        <v>119.03</v>
      </c>
      <c r="J33" s="79">
        <v>125.7</v>
      </c>
      <c r="K33" s="57">
        <v>181.45</v>
      </c>
      <c r="L33" s="51">
        <f t="shared" si="2"/>
        <v>181.45</v>
      </c>
      <c r="M33" s="424">
        <f>L33*2.202</f>
        <v>399.55289999999997</v>
      </c>
      <c r="N33" s="81">
        <f t="shared" si="3"/>
        <v>499.44112499999994</v>
      </c>
      <c r="O33" s="384">
        <f>M33*$N$1*$N$3</f>
        <v>527.40982799999995</v>
      </c>
      <c r="P33" s="3"/>
    </row>
    <row r="34" spans="2:16" ht="30" x14ac:dyDescent="0.25">
      <c r="B34" s="59" t="s">
        <v>47</v>
      </c>
      <c r="C34" s="54" t="s">
        <v>25</v>
      </c>
      <c r="D34" s="54" t="s">
        <v>26</v>
      </c>
      <c r="E34" s="55"/>
      <c r="F34" s="54">
        <v>3.5</v>
      </c>
      <c r="G34" s="55">
        <v>96.6</v>
      </c>
      <c r="H34" s="55">
        <v>333.27</v>
      </c>
      <c r="I34" s="55">
        <v>416.59</v>
      </c>
      <c r="J34" s="56"/>
      <c r="K34" s="57">
        <v>181.45</v>
      </c>
      <c r="L34" s="57">
        <f t="shared" si="2"/>
        <v>635.07499999999993</v>
      </c>
      <c r="M34" s="424">
        <f t="shared" si="1"/>
        <v>1398.4351499999998</v>
      </c>
      <c r="N34" s="82">
        <f t="shared" si="3"/>
        <v>1748.0439374999996</v>
      </c>
      <c r="O34" s="382">
        <v>0</v>
      </c>
      <c r="P34" s="3"/>
    </row>
    <row r="35" spans="2:16" ht="30" x14ac:dyDescent="0.25">
      <c r="B35" s="75" t="s">
        <v>48</v>
      </c>
      <c r="C35" s="54" t="s">
        <v>49</v>
      </c>
      <c r="D35" s="54" t="s">
        <v>26</v>
      </c>
      <c r="E35" s="55"/>
      <c r="F35" s="54">
        <v>1.5</v>
      </c>
      <c r="G35" s="55">
        <v>41.4</v>
      </c>
      <c r="H35" s="56">
        <v>142.83000000000001</v>
      </c>
      <c r="I35" s="69">
        <v>178.54</v>
      </c>
      <c r="J35" s="56"/>
      <c r="K35" s="57">
        <v>181.45</v>
      </c>
      <c r="L35" s="57">
        <f t="shared" si="2"/>
        <v>272.17499999999995</v>
      </c>
      <c r="M35" s="424">
        <f t="shared" si="1"/>
        <v>599.32934999999986</v>
      </c>
      <c r="N35" s="82">
        <f t="shared" si="3"/>
        <v>749.16168749999986</v>
      </c>
      <c r="O35" s="382">
        <v>0</v>
      </c>
      <c r="P35" s="3"/>
    </row>
    <row r="36" spans="2:16" ht="45" x14ac:dyDescent="0.25">
      <c r="B36" s="59" t="s">
        <v>50</v>
      </c>
      <c r="C36" s="54" t="s">
        <v>25</v>
      </c>
      <c r="D36" s="54" t="s">
        <v>26</v>
      </c>
      <c r="E36" s="55"/>
      <c r="F36" s="54">
        <v>1.5</v>
      </c>
      <c r="G36" s="55">
        <v>41.4</v>
      </c>
      <c r="H36" s="55">
        <v>142.83000000000001</v>
      </c>
      <c r="I36" s="55">
        <v>178.54</v>
      </c>
      <c r="J36" s="56">
        <v>188.5</v>
      </c>
      <c r="K36" s="57">
        <v>181.45</v>
      </c>
      <c r="L36" s="57">
        <f t="shared" si="2"/>
        <v>272.17499999999995</v>
      </c>
      <c r="M36" s="424">
        <f t="shared" si="1"/>
        <v>599.32934999999986</v>
      </c>
      <c r="N36" s="58">
        <f t="shared" si="3"/>
        <v>749.16168749999986</v>
      </c>
      <c r="O36" s="382">
        <f>M36*$N$1*$N$3</f>
        <v>791.11474199999986</v>
      </c>
      <c r="P36" s="3"/>
    </row>
    <row r="37" spans="2:16" ht="44.25" customHeight="1" x14ac:dyDescent="0.25">
      <c r="B37" s="59" t="s">
        <v>51</v>
      </c>
      <c r="C37" s="54" t="s">
        <v>25</v>
      </c>
      <c r="D37" s="54" t="s">
        <v>26</v>
      </c>
      <c r="E37" s="55"/>
      <c r="F37" s="54">
        <v>1.5</v>
      </c>
      <c r="G37" s="55">
        <v>41.4</v>
      </c>
      <c r="H37" s="55">
        <v>142.83000000000001</v>
      </c>
      <c r="I37" s="55">
        <v>178.54</v>
      </c>
      <c r="J37" s="56">
        <v>188.5</v>
      </c>
      <c r="K37" s="57">
        <v>181.45</v>
      </c>
      <c r="L37" s="57">
        <f t="shared" si="2"/>
        <v>272.17499999999995</v>
      </c>
      <c r="M37" s="424">
        <f t="shared" si="1"/>
        <v>599.32934999999986</v>
      </c>
      <c r="N37" s="58">
        <f t="shared" si="3"/>
        <v>749.16168749999986</v>
      </c>
      <c r="O37" s="382">
        <f>M37*$N$1*$N$3</f>
        <v>791.11474199999986</v>
      </c>
      <c r="P37" s="3"/>
    </row>
    <row r="38" spans="2:16" ht="33.75" customHeight="1" x14ac:dyDescent="0.25">
      <c r="B38" s="59" t="s">
        <v>52</v>
      </c>
      <c r="C38" s="54" t="s">
        <v>25</v>
      </c>
      <c r="D38" s="54" t="s">
        <v>26</v>
      </c>
      <c r="E38" s="55"/>
      <c r="F38" s="54">
        <v>4</v>
      </c>
      <c r="G38" s="55">
        <v>110.4</v>
      </c>
      <c r="H38" s="55">
        <v>380.88</v>
      </c>
      <c r="I38" s="55">
        <v>476.1</v>
      </c>
      <c r="J38" s="56">
        <v>502.8</v>
      </c>
      <c r="K38" s="57">
        <v>181.45</v>
      </c>
      <c r="L38" s="57">
        <f t="shared" si="2"/>
        <v>725.8</v>
      </c>
      <c r="M38" s="424">
        <f>L38*2.202</f>
        <v>1598.2115999999999</v>
      </c>
      <c r="N38" s="58">
        <f t="shared" si="3"/>
        <v>1997.7644999999998</v>
      </c>
      <c r="O38" s="382">
        <f>M38*$N$1*$N$3</f>
        <v>2109.6393119999998</v>
      </c>
      <c r="P38" s="3"/>
    </row>
    <row r="39" spans="2:16" x14ac:dyDescent="0.25">
      <c r="B39" s="76" t="s">
        <v>53</v>
      </c>
      <c r="C39" s="84" t="s">
        <v>25</v>
      </c>
      <c r="D39" s="77" t="s">
        <v>26</v>
      </c>
      <c r="E39" s="77"/>
      <c r="F39" s="77">
        <v>5</v>
      </c>
      <c r="G39" s="77">
        <v>138</v>
      </c>
      <c r="H39" s="85">
        <v>476.1</v>
      </c>
      <c r="I39" s="86">
        <v>595.13</v>
      </c>
      <c r="J39" s="85">
        <v>628.5</v>
      </c>
      <c r="K39" s="57">
        <v>181.45</v>
      </c>
      <c r="L39" s="50">
        <f t="shared" si="2"/>
        <v>907.25</v>
      </c>
      <c r="M39" s="424">
        <f t="shared" si="1"/>
        <v>1997.7645</v>
      </c>
      <c r="N39" s="81">
        <f t="shared" si="3"/>
        <v>2497.2056250000001</v>
      </c>
      <c r="O39" s="384">
        <f>M39*$N$1*$N$3</f>
        <v>2637.0491400000001</v>
      </c>
      <c r="P39" s="3"/>
    </row>
    <row r="40" spans="2:16" ht="45" x14ac:dyDescent="0.25">
      <c r="B40" s="59" t="s">
        <v>54</v>
      </c>
      <c r="C40" s="84" t="s">
        <v>25</v>
      </c>
      <c r="D40" s="54" t="s">
        <v>26</v>
      </c>
      <c r="E40" s="54"/>
      <c r="F40" s="54">
        <v>7</v>
      </c>
      <c r="G40" s="54">
        <v>193.2</v>
      </c>
      <c r="H40" s="54">
        <v>666.54</v>
      </c>
      <c r="I40" s="54">
        <v>833.18</v>
      </c>
      <c r="J40" s="68">
        <v>879.8</v>
      </c>
      <c r="K40" s="57">
        <v>181.45</v>
      </c>
      <c r="L40" s="57">
        <f t="shared" si="2"/>
        <v>1270.1499999999999</v>
      </c>
      <c r="M40" s="424">
        <f t="shared" si="1"/>
        <v>2796.8702999999996</v>
      </c>
      <c r="N40" s="58">
        <f t="shared" si="3"/>
        <v>3496.0878749999993</v>
      </c>
      <c r="O40" s="382">
        <f>M40*$N$1*$N$3</f>
        <v>3691.8687959999993</v>
      </c>
      <c r="P40" s="3"/>
    </row>
    <row r="41" spans="2:16" ht="30" x14ac:dyDescent="0.25">
      <c r="B41" s="59" t="s">
        <v>55</v>
      </c>
      <c r="C41" s="84" t="s">
        <v>25</v>
      </c>
      <c r="D41" s="54" t="s">
        <v>26</v>
      </c>
      <c r="E41" s="54"/>
      <c r="F41" s="54">
        <v>3</v>
      </c>
      <c r="G41" s="54">
        <v>82.8</v>
      </c>
      <c r="H41" s="68">
        <v>285.66000000000003</v>
      </c>
      <c r="I41" s="87">
        <v>357.08</v>
      </c>
      <c r="J41" s="68"/>
      <c r="K41" s="57">
        <v>181.45</v>
      </c>
      <c r="L41" s="57">
        <f t="shared" si="2"/>
        <v>544.34999999999991</v>
      </c>
      <c r="M41" s="424">
        <f t="shared" si="1"/>
        <v>1198.6586999999997</v>
      </c>
      <c r="N41" s="82">
        <f t="shared" si="3"/>
        <v>1498.3233749999997</v>
      </c>
      <c r="O41" s="382">
        <v>0</v>
      </c>
      <c r="P41" s="3"/>
    </row>
    <row r="42" spans="2:16" ht="30" x14ac:dyDescent="0.25">
      <c r="B42" s="44" t="s">
        <v>56</v>
      </c>
      <c r="C42" s="88" t="s">
        <v>25</v>
      </c>
      <c r="D42" s="46" t="s">
        <v>26</v>
      </c>
      <c r="E42" s="46"/>
      <c r="F42" s="46">
        <v>1</v>
      </c>
      <c r="G42" s="46">
        <v>27.6</v>
      </c>
      <c r="H42" s="47">
        <v>95.22</v>
      </c>
      <c r="I42" s="89">
        <v>119.03</v>
      </c>
      <c r="J42" s="47">
        <v>125.7</v>
      </c>
      <c r="K42" s="57">
        <v>181.45</v>
      </c>
      <c r="L42" s="51">
        <f t="shared" si="2"/>
        <v>181.45</v>
      </c>
      <c r="M42" s="424">
        <f t="shared" si="1"/>
        <v>399.55289999999997</v>
      </c>
      <c r="N42" s="90">
        <f t="shared" si="3"/>
        <v>499.44112499999994</v>
      </c>
      <c r="O42" s="381">
        <f>M42*$N$1*$N$3</f>
        <v>527.40982799999995</v>
      </c>
      <c r="P42" s="3"/>
    </row>
    <row r="43" spans="2:16" ht="45" x14ac:dyDescent="0.25">
      <c r="B43" s="44" t="s">
        <v>57</v>
      </c>
      <c r="C43" s="45" t="s">
        <v>25</v>
      </c>
      <c r="D43" s="46" t="s">
        <v>26</v>
      </c>
      <c r="E43" s="46"/>
      <c r="F43" s="46">
        <v>1.5</v>
      </c>
      <c r="G43" s="46">
        <v>48.75</v>
      </c>
      <c r="H43" s="47">
        <v>168.19</v>
      </c>
      <c r="I43" s="89">
        <v>210.23</v>
      </c>
      <c r="J43" s="47"/>
      <c r="K43" s="57">
        <v>181.45</v>
      </c>
      <c r="L43" s="51">
        <f t="shared" si="2"/>
        <v>272.17499999999995</v>
      </c>
      <c r="M43" s="424">
        <f t="shared" si="1"/>
        <v>599.32934999999986</v>
      </c>
      <c r="N43" s="90">
        <f t="shared" si="3"/>
        <v>749.16168749999986</v>
      </c>
      <c r="O43" s="381">
        <v>0</v>
      </c>
      <c r="P43" s="3"/>
    </row>
    <row r="44" spans="2:16" x14ac:dyDescent="0.25">
      <c r="B44" s="59" t="s">
        <v>58</v>
      </c>
      <c r="C44" s="91" t="s">
        <v>25</v>
      </c>
      <c r="D44" s="54" t="s">
        <v>26</v>
      </c>
      <c r="E44" s="54"/>
      <c r="F44" s="54">
        <v>5</v>
      </c>
      <c r="G44" s="54">
        <v>162.5</v>
      </c>
      <c r="H44" s="54">
        <v>560.63</v>
      </c>
      <c r="I44" s="54">
        <v>700.78</v>
      </c>
      <c r="J44" s="68"/>
      <c r="K44" s="57">
        <v>181.45</v>
      </c>
      <c r="L44" s="57">
        <f t="shared" si="2"/>
        <v>907.25</v>
      </c>
      <c r="M44" s="424">
        <f t="shared" si="1"/>
        <v>1997.7645</v>
      </c>
      <c r="N44" s="82">
        <f t="shared" si="3"/>
        <v>2497.2056250000001</v>
      </c>
      <c r="O44" s="382">
        <v>0</v>
      </c>
      <c r="P44" s="3"/>
    </row>
    <row r="45" spans="2:16" ht="45" x14ac:dyDescent="0.25">
      <c r="B45" s="59" t="s">
        <v>59</v>
      </c>
      <c r="C45" s="91" t="s">
        <v>25</v>
      </c>
      <c r="D45" s="54" t="s">
        <v>26</v>
      </c>
      <c r="E45" s="54"/>
      <c r="F45" s="54">
        <v>0.5</v>
      </c>
      <c r="G45" s="54">
        <v>13.8</v>
      </c>
      <c r="H45" s="68">
        <v>47.61</v>
      </c>
      <c r="I45" s="87">
        <v>59.51</v>
      </c>
      <c r="J45" s="68">
        <v>62.8</v>
      </c>
      <c r="K45" s="57">
        <v>181.45</v>
      </c>
      <c r="L45" s="57">
        <f t="shared" si="2"/>
        <v>90.724999999999994</v>
      </c>
      <c r="M45" s="424">
        <f t="shared" si="1"/>
        <v>199.77644999999998</v>
      </c>
      <c r="N45" s="82">
        <f t="shared" si="3"/>
        <v>249.72056249999997</v>
      </c>
      <c r="O45" s="382">
        <f>M45*$N$1*$N$3</f>
        <v>263.70491399999997</v>
      </c>
      <c r="P45" s="3"/>
    </row>
    <row r="46" spans="2:16" x14ac:dyDescent="0.25">
      <c r="B46" s="59" t="s">
        <v>60</v>
      </c>
      <c r="C46" s="91" t="s">
        <v>25</v>
      </c>
      <c r="D46" s="54" t="s">
        <v>26</v>
      </c>
      <c r="E46" s="54"/>
      <c r="F46" s="54">
        <v>0.8</v>
      </c>
      <c r="G46" s="54">
        <v>22.08</v>
      </c>
      <c r="H46" s="54">
        <v>76.180000000000007</v>
      </c>
      <c r="I46" s="54">
        <v>95.22</v>
      </c>
      <c r="J46" s="68">
        <v>100.6</v>
      </c>
      <c r="K46" s="57">
        <v>181.45</v>
      </c>
      <c r="L46" s="57">
        <f t="shared" si="2"/>
        <v>145.16</v>
      </c>
      <c r="M46" s="424">
        <f t="shared" si="1"/>
        <v>319.64231999999998</v>
      </c>
      <c r="N46" s="82">
        <f t="shared" si="3"/>
        <v>399.55289999999997</v>
      </c>
      <c r="O46" s="382">
        <f>M46*$N$1*$N$3</f>
        <v>421.92786240000004</v>
      </c>
      <c r="P46" s="3"/>
    </row>
    <row r="47" spans="2:16" ht="30" x14ac:dyDescent="0.25">
      <c r="B47" s="59" t="s">
        <v>61</v>
      </c>
      <c r="C47" s="91" t="s">
        <v>25</v>
      </c>
      <c r="D47" s="54" t="s">
        <v>26</v>
      </c>
      <c r="E47" s="54"/>
      <c r="F47" s="54">
        <v>1</v>
      </c>
      <c r="G47" s="54">
        <v>27.6</v>
      </c>
      <c r="H47" s="68">
        <v>95.22</v>
      </c>
      <c r="I47" s="87">
        <v>119.03</v>
      </c>
      <c r="J47" s="68">
        <v>125.7</v>
      </c>
      <c r="K47" s="57">
        <v>181.45</v>
      </c>
      <c r="L47" s="57">
        <f t="shared" si="2"/>
        <v>181.45</v>
      </c>
      <c r="M47" s="424">
        <f>L47*2.202</f>
        <v>399.55289999999997</v>
      </c>
      <c r="N47" s="82">
        <f t="shared" si="3"/>
        <v>499.44112499999994</v>
      </c>
      <c r="O47" s="382">
        <f>M47*$N$1*$N$3</f>
        <v>527.40982799999995</v>
      </c>
      <c r="P47" s="3"/>
    </row>
    <row r="48" spans="2:16" ht="30" x14ac:dyDescent="0.25">
      <c r="B48" s="44" t="s">
        <v>62</v>
      </c>
      <c r="C48" s="88" t="s">
        <v>25</v>
      </c>
      <c r="D48" s="46" t="s">
        <v>26</v>
      </c>
      <c r="E48" s="46"/>
      <c r="F48" s="46">
        <v>1.5</v>
      </c>
      <c r="G48" s="46">
        <v>41.4</v>
      </c>
      <c r="H48" s="46">
        <v>142.83000000000001</v>
      </c>
      <c r="I48" s="46">
        <v>178.54</v>
      </c>
      <c r="J48" s="47">
        <v>188.5</v>
      </c>
      <c r="K48" s="57">
        <v>181.45</v>
      </c>
      <c r="L48" s="51">
        <f t="shared" si="2"/>
        <v>272.17499999999995</v>
      </c>
      <c r="M48" s="424">
        <f t="shared" si="1"/>
        <v>599.32934999999986</v>
      </c>
      <c r="N48" s="90">
        <f t="shared" si="3"/>
        <v>749.16168749999986</v>
      </c>
      <c r="O48" s="381">
        <f>M48*$N$1*$N$3</f>
        <v>791.11474199999986</v>
      </c>
      <c r="P48" s="3"/>
    </row>
    <row r="49" spans="1:16" x14ac:dyDescent="0.25">
      <c r="B49" s="44" t="s">
        <v>63</v>
      </c>
      <c r="C49" s="92" t="s">
        <v>25</v>
      </c>
      <c r="D49" s="46" t="s">
        <v>26</v>
      </c>
      <c r="E49" s="77"/>
      <c r="F49" s="77">
        <v>1</v>
      </c>
      <c r="G49" s="77">
        <v>27.6</v>
      </c>
      <c r="H49" s="85">
        <v>95.22</v>
      </c>
      <c r="I49" s="86">
        <v>119.03</v>
      </c>
      <c r="J49" s="85">
        <v>125.7</v>
      </c>
      <c r="K49" s="57">
        <v>181.45</v>
      </c>
      <c r="L49" s="50">
        <f t="shared" si="2"/>
        <v>181.45</v>
      </c>
      <c r="M49" s="424">
        <f>L49*2.202</f>
        <v>399.55289999999997</v>
      </c>
      <c r="N49" s="81">
        <f t="shared" si="3"/>
        <v>499.44112499999994</v>
      </c>
      <c r="O49" s="384">
        <f>M49*$N$1*$N$3</f>
        <v>527.40982799999995</v>
      </c>
      <c r="P49" s="3"/>
    </row>
    <row r="50" spans="1:16" ht="30" x14ac:dyDescent="0.25">
      <c r="B50" s="59" t="s">
        <v>64</v>
      </c>
      <c r="C50" s="54" t="s">
        <v>25</v>
      </c>
      <c r="D50" s="54" t="s">
        <v>26</v>
      </c>
      <c r="E50" s="54"/>
      <c r="F50" s="54">
        <v>0.8</v>
      </c>
      <c r="G50" s="54">
        <v>22.08</v>
      </c>
      <c r="H50" s="54">
        <v>76.180000000000007</v>
      </c>
      <c r="I50" s="54">
        <v>95.22</v>
      </c>
      <c r="J50" s="68"/>
      <c r="K50" s="57">
        <v>181.45</v>
      </c>
      <c r="L50" s="57">
        <f t="shared" si="2"/>
        <v>145.16</v>
      </c>
      <c r="M50" s="424">
        <f t="shared" si="1"/>
        <v>319.64231999999998</v>
      </c>
      <c r="N50" s="58">
        <f t="shared" si="3"/>
        <v>399.55289999999997</v>
      </c>
      <c r="O50" s="382">
        <v>0</v>
      </c>
      <c r="P50" s="3"/>
    </row>
    <row r="51" spans="1:16" ht="30" customHeight="1" x14ac:dyDescent="0.25">
      <c r="B51" s="59" t="s">
        <v>65</v>
      </c>
      <c r="C51" s="54" t="s">
        <v>25</v>
      </c>
      <c r="D51" s="54" t="s">
        <v>26</v>
      </c>
      <c r="E51" s="54"/>
      <c r="F51" s="54">
        <v>1.5</v>
      </c>
      <c r="G51" s="54">
        <v>41.4</v>
      </c>
      <c r="H51" s="54">
        <v>142.83000000000001</v>
      </c>
      <c r="I51" s="54">
        <v>178.54</v>
      </c>
      <c r="J51" s="68"/>
      <c r="K51" s="57">
        <v>181.45</v>
      </c>
      <c r="L51" s="57">
        <f t="shared" si="2"/>
        <v>272.17499999999995</v>
      </c>
      <c r="M51" s="424">
        <f t="shared" si="1"/>
        <v>599.32934999999986</v>
      </c>
      <c r="N51" s="58">
        <f t="shared" si="3"/>
        <v>749.16168749999986</v>
      </c>
      <c r="O51" s="382">
        <v>0</v>
      </c>
      <c r="P51" s="3"/>
    </row>
    <row r="52" spans="1:16" x14ac:dyDescent="0.25">
      <c r="B52" s="76" t="s">
        <v>66</v>
      </c>
      <c r="C52" s="54" t="s">
        <v>25</v>
      </c>
      <c r="D52" s="77" t="s">
        <v>26</v>
      </c>
      <c r="E52" s="77"/>
      <c r="F52" s="77">
        <v>2</v>
      </c>
      <c r="G52" s="77">
        <v>55.2</v>
      </c>
      <c r="H52" s="85">
        <v>190.44</v>
      </c>
      <c r="I52" s="86">
        <v>238.05</v>
      </c>
      <c r="J52" s="85"/>
      <c r="K52" s="57">
        <v>181.45</v>
      </c>
      <c r="L52" s="50">
        <f t="shared" si="2"/>
        <v>362.9</v>
      </c>
      <c r="M52" s="424">
        <f t="shared" si="1"/>
        <v>799.10579999999993</v>
      </c>
      <c r="N52" s="81">
        <f t="shared" si="3"/>
        <v>998.88224999999989</v>
      </c>
      <c r="O52" s="384">
        <v>0</v>
      </c>
      <c r="P52" s="3"/>
    </row>
    <row r="53" spans="1:16" x14ac:dyDescent="0.25">
      <c r="B53" s="59" t="s">
        <v>67</v>
      </c>
      <c r="C53" s="54" t="s">
        <v>25</v>
      </c>
      <c r="D53" s="54" t="s">
        <v>26</v>
      </c>
      <c r="E53" s="54"/>
      <c r="F53" s="54">
        <v>1</v>
      </c>
      <c r="G53" s="54">
        <v>27.6</v>
      </c>
      <c r="H53" s="68">
        <v>95.22</v>
      </c>
      <c r="I53" s="87">
        <v>119.03</v>
      </c>
      <c r="J53" s="68">
        <v>125.7</v>
      </c>
      <c r="K53" s="57">
        <v>181.45</v>
      </c>
      <c r="L53" s="57">
        <f t="shared" si="2"/>
        <v>181.45</v>
      </c>
      <c r="M53" s="424">
        <f t="shared" si="1"/>
        <v>399.55289999999997</v>
      </c>
      <c r="N53" s="82">
        <f t="shared" si="3"/>
        <v>499.44112499999994</v>
      </c>
      <c r="O53" s="382">
        <f>M53*$N$1*$N$3</f>
        <v>527.40982799999995</v>
      </c>
      <c r="P53" s="3"/>
    </row>
    <row r="54" spans="1:16" ht="30" x14ac:dyDescent="0.25">
      <c r="B54" s="76" t="s">
        <v>68</v>
      </c>
      <c r="C54" s="54" t="s">
        <v>25</v>
      </c>
      <c r="D54" s="77" t="s">
        <v>26</v>
      </c>
      <c r="E54" s="77"/>
      <c r="F54" s="77">
        <v>4.5</v>
      </c>
      <c r="G54" s="77">
        <v>124.2</v>
      </c>
      <c r="H54" s="85">
        <v>428.49</v>
      </c>
      <c r="I54" s="86">
        <v>535.61</v>
      </c>
      <c r="J54" s="85"/>
      <c r="K54" s="57">
        <v>181.45</v>
      </c>
      <c r="L54" s="50">
        <f t="shared" si="2"/>
        <v>816.52499999999998</v>
      </c>
      <c r="M54" s="424">
        <f t="shared" si="1"/>
        <v>1797.9880499999999</v>
      </c>
      <c r="N54" s="81">
        <f t="shared" si="3"/>
        <v>2247.4850624999999</v>
      </c>
      <c r="O54" s="384">
        <v>0</v>
      </c>
      <c r="P54" s="3"/>
    </row>
    <row r="55" spans="1:16" ht="30" x14ac:dyDescent="0.25">
      <c r="B55" s="59" t="s">
        <v>69</v>
      </c>
      <c r="C55" s="54" t="s">
        <v>25</v>
      </c>
      <c r="D55" s="54" t="s">
        <v>26</v>
      </c>
      <c r="E55" s="54"/>
      <c r="F55" s="54">
        <v>4</v>
      </c>
      <c r="G55" s="54">
        <v>110.4</v>
      </c>
      <c r="H55" s="68">
        <v>380.88</v>
      </c>
      <c r="I55" s="87">
        <v>476.1</v>
      </c>
      <c r="J55" s="68"/>
      <c r="K55" s="57">
        <v>181.45</v>
      </c>
      <c r="L55" s="57">
        <f t="shared" si="2"/>
        <v>725.8</v>
      </c>
      <c r="M55" s="424">
        <f t="shared" si="1"/>
        <v>1598.2115999999999</v>
      </c>
      <c r="N55" s="82">
        <f t="shared" si="3"/>
        <v>1997.7644999999998</v>
      </c>
      <c r="O55" s="382">
        <v>0</v>
      </c>
      <c r="P55" s="3"/>
    </row>
    <row r="56" spans="1:16" ht="30" x14ac:dyDescent="0.25">
      <c r="A56" s="93"/>
      <c r="B56" s="94" t="s">
        <v>70</v>
      </c>
      <c r="C56" s="54" t="s">
        <v>25</v>
      </c>
      <c r="D56" s="54" t="s">
        <v>26</v>
      </c>
      <c r="E56" s="54"/>
      <c r="F56" s="54">
        <v>1.3</v>
      </c>
      <c r="G56" s="54">
        <v>35.880000000000003</v>
      </c>
      <c r="H56" s="68">
        <v>123.79</v>
      </c>
      <c r="I56" s="87">
        <v>154.72999999999999</v>
      </c>
      <c r="J56" s="68"/>
      <c r="K56" s="57">
        <v>181.45</v>
      </c>
      <c r="L56" s="57">
        <f t="shared" si="2"/>
        <v>235.88499999999999</v>
      </c>
      <c r="M56" s="424">
        <f t="shared" si="1"/>
        <v>519.41876999999999</v>
      </c>
      <c r="N56" s="82">
        <f t="shared" si="3"/>
        <v>649.27346250000005</v>
      </c>
      <c r="O56" s="382">
        <v>0</v>
      </c>
      <c r="P56" s="3"/>
    </row>
    <row r="57" spans="1:16" ht="45" x14ac:dyDescent="0.25">
      <c r="B57" s="59" t="s">
        <v>71</v>
      </c>
      <c r="C57" s="45" t="s">
        <v>25</v>
      </c>
      <c r="D57" s="46" t="s">
        <v>26</v>
      </c>
      <c r="E57" s="46"/>
      <c r="F57" s="46">
        <v>1.5</v>
      </c>
      <c r="G57" s="46">
        <v>41.4</v>
      </c>
      <c r="H57" s="47">
        <v>142.83000000000001</v>
      </c>
      <c r="I57" s="89">
        <v>178.54</v>
      </c>
      <c r="J57" s="47"/>
      <c r="K57" s="57">
        <v>181.45</v>
      </c>
      <c r="L57" s="51">
        <f t="shared" si="2"/>
        <v>272.17499999999995</v>
      </c>
      <c r="M57" s="424">
        <f t="shared" si="1"/>
        <v>599.32934999999986</v>
      </c>
      <c r="N57" s="90">
        <f t="shared" si="3"/>
        <v>749.16168749999986</v>
      </c>
      <c r="O57" s="381">
        <v>0</v>
      </c>
      <c r="P57" s="3"/>
    </row>
    <row r="58" spans="1:16" ht="30" x14ac:dyDescent="0.25">
      <c r="B58" s="59" t="s">
        <v>72</v>
      </c>
      <c r="C58" s="54" t="s">
        <v>25</v>
      </c>
      <c r="D58" s="54" t="s">
        <v>26</v>
      </c>
      <c r="E58" s="54"/>
      <c r="F58" s="54">
        <v>3</v>
      </c>
      <c r="G58" s="54">
        <v>82.8</v>
      </c>
      <c r="H58" s="68">
        <v>285.66000000000003</v>
      </c>
      <c r="I58" s="87">
        <v>357.08</v>
      </c>
      <c r="J58" s="68"/>
      <c r="K58" s="57">
        <v>181.45</v>
      </c>
      <c r="L58" s="57">
        <f t="shared" si="2"/>
        <v>544.34999999999991</v>
      </c>
      <c r="M58" s="424">
        <f>L58*2.202</f>
        <v>1198.6586999999997</v>
      </c>
      <c r="N58" s="82">
        <f t="shared" si="3"/>
        <v>1498.3233749999997</v>
      </c>
      <c r="O58" s="382">
        <v>0</v>
      </c>
      <c r="P58" s="3"/>
    </row>
    <row r="59" spans="1:16" x14ac:dyDescent="0.25">
      <c r="B59" s="59" t="s">
        <v>73</v>
      </c>
      <c r="C59" s="95" t="s">
        <v>25</v>
      </c>
      <c r="D59" s="77" t="s">
        <v>26</v>
      </c>
      <c r="E59" s="77"/>
      <c r="F59" s="77">
        <v>2</v>
      </c>
      <c r="G59" s="77">
        <v>55.2</v>
      </c>
      <c r="H59" s="85">
        <v>190.44</v>
      </c>
      <c r="I59" s="86">
        <v>238.05</v>
      </c>
      <c r="J59" s="85"/>
      <c r="K59" s="57">
        <v>181.45</v>
      </c>
      <c r="L59" s="50">
        <f t="shared" si="2"/>
        <v>362.9</v>
      </c>
      <c r="M59" s="424">
        <f t="shared" si="1"/>
        <v>799.10579999999993</v>
      </c>
      <c r="N59" s="81">
        <f t="shared" si="3"/>
        <v>998.88224999999989</v>
      </c>
      <c r="O59" s="384">
        <v>0</v>
      </c>
      <c r="P59" s="3"/>
    </row>
    <row r="60" spans="1:16" ht="30" x14ac:dyDescent="0.25">
      <c r="B60" s="76" t="s">
        <v>74</v>
      </c>
      <c r="C60" s="54" t="s">
        <v>25</v>
      </c>
      <c r="D60" s="54" t="s">
        <v>26</v>
      </c>
      <c r="E60" s="54"/>
      <c r="F60" s="54">
        <v>0.8</v>
      </c>
      <c r="G60" s="54">
        <v>22.08</v>
      </c>
      <c r="H60" s="68">
        <v>76.180000000000007</v>
      </c>
      <c r="I60" s="87">
        <v>95.22</v>
      </c>
      <c r="J60" s="68">
        <v>100.6</v>
      </c>
      <c r="K60" s="57">
        <v>181.45</v>
      </c>
      <c r="L60" s="57">
        <f t="shared" si="2"/>
        <v>145.16</v>
      </c>
      <c r="M60" s="424">
        <f t="shared" si="1"/>
        <v>319.64231999999998</v>
      </c>
      <c r="N60" s="82">
        <f t="shared" si="3"/>
        <v>399.55289999999997</v>
      </c>
      <c r="O60" s="382">
        <f>M60*$N$1*$N$3</f>
        <v>421.92786240000004</v>
      </c>
      <c r="P60" s="3"/>
    </row>
    <row r="61" spans="1:16" x14ac:dyDescent="0.25">
      <c r="B61" s="59" t="s">
        <v>75</v>
      </c>
      <c r="C61" s="60" t="s">
        <v>25</v>
      </c>
      <c r="D61" s="54" t="s">
        <v>26</v>
      </c>
      <c r="E61" s="54"/>
      <c r="F61" s="54">
        <v>0.5</v>
      </c>
      <c r="G61" s="54">
        <v>13.8</v>
      </c>
      <c r="H61" s="68">
        <v>47.61</v>
      </c>
      <c r="I61" s="87">
        <v>59.51</v>
      </c>
      <c r="J61" s="68">
        <v>62.8</v>
      </c>
      <c r="K61" s="57">
        <v>181.45</v>
      </c>
      <c r="L61" s="57">
        <f t="shared" si="2"/>
        <v>90.724999999999994</v>
      </c>
      <c r="M61" s="424">
        <f>L61*2.202</f>
        <v>199.77644999999998</v>
      </c>
      <c r="N61" s="82">
        <f t="shared" si="3"/>
        <v>249.72056249999997</v>
      </c>
      <c r="O61" s="382">
        <f>M61*$N$1*$N$3</f>
        <v>263.70491399999997</v>
      </c>
      <c r="P61" s="3"/>
    </row>
    <row r="62" spans="1:16" ht="30" x14ac:dyDescent="0.25">
      <c r="B62" s="59" t="s">
        <v>76</v>
      </c>
      <c r="C62" s="54" t="s">
        <v>25</v>
      </c>
      <c r="D62" s="54" t="s">
        <v>26</v>
      </c>
      <c r="E62" s="54"/>
      <c r="F62" s="54">
        <v>1.8</v>
      </c>
      <c r="G62" s="54">
        <v>49.68</v>
      </c>
      <c r="H62" s="68">
        <v>171.4</v>
      </c>
      <c r="I62" s="87">
        <v>214.25</v>
      </c>
      <c r="J62" s="68"/>
      <c r="K62" s="57">
        <v>181.45</v>
      </c>
      <c r="L62" s="57">
        <f t="shared" si="2"/>
        <v>326.61</v>
      </c>
      <c r="M62" s="424">
        <f t="shared" si="1"/>
        <v>719.19522000000006</v>
      </c>
      <c r="N62" s="82">
        <f t="shared" si="3"/>
        <v>898.99402500000008</v>
      </c>
      <c r="O62" s="382">
        <v>0</v>
      </c>
      <c r="P62" s="3"/>
    </row>
    <row r="63" spans="1:16" ht="30" x14ac:dyDescent="0.25">
      <c r="B63" s="59" t="s">
        <v>77</v>
      </c>
      <c r="C63" s="54" t="s">
        <v>49</v>
      </c>
      <c r="D63" s="54" t="s">
        <v>26</v>
      </c>
      <c r="E63" s="54"/>
      <c r="F63" s="54">
        <v>0.7</v>
      </c>
      <c r="G63" s="54">
        <v>19.32</v>
      </c>
      <c r="H63" s="54">
        <v>66.650000000000006</v>
      </c>
      <c r="I63" s="54">
        <v>83.32</v>
      </c>
      <c r="J63" s="68"/>
      <c r="K63" s="57">
        <v>181.45</v>
      </c>
      <c r="L63" s="57">
        <f t="shared" si="2"/>
        <v>127.01499999999999</v>
      </c>
      <c r="M63" s="424">
        <f t="shared" si="1"/>
        <v>279.68702999999999</v>
      </c>
      <c r="N63" s="58">
        <f t="shared" si="3"/>
        <v>349.60878750000001</v>
      </c>
      <c r="O63" s="382">
        <v>0</v>
      </c>
      <c r="P63" s="3"/>
    </row>
    <row r="64" spans="1:16" ht="45" x14ac:dyDescent="0.25">
      <c r="B64" s="96" t="s">
        <v>78</v>
      </c>
      <c r="C64" s="46" t="s">
        <v>25</v>
      </c>
      <c r="D64" s="46" t="s">
        <v>26</v>
      </c>
      <c r="E64" s="46"/>
      <c r="F64" s="46">
        <v>0.8</v>
      </c>
      <c r="G64" s="46">
        <v>22.08</v>
      </c>
      <c r="H64" s="47">
        <v>76.180000000000007</v>
      </c>
      <c r="I64" s="89">
        <v>95.22</v>
      </c>
      <c r="J64" s="47">
        <v>100.6</v>
      </c>
      <c r="K64" s="57">
        <v>181.45</v>
      </c>
      <c r="L64" s="51">
        <f t="shared" si="2"/>
        <v>145.16</v>
      </c>
      <c r="M64" s="424">
        <f t="shared" si="1"/>
        <v>319.64231999999998</v>
      </c>
      <c r="N64" s="90">
        <f t="shared" si="3"/>
        <v>399.55289999999997</v>
      </c>
      <c r="O64" s="381">
        <f t="shared" ref="O64:O69" si="4">M64*$N$1*$N$3</f>
        <v>421.92786240000004</v>
      </c>
      <c r="P64" s="3"/>
    </row>
    <row r="65" spans="1:16" ht="45" x14ac:dyDescent="0.25">
      <c r="B65" s="59" t="s">
        <v>79</v>
      </c>
      <c r="C65" s="97" t="s">
        <v>25</v>
      </c>
      <c r="D65" s="54" t="s">
        <v>26</v>
      </c>
      <c r="E65" s="68"/>
      <c r="F65" s="54">
        <v>1</v>
      </c>
      <c r="G65" s="54">
        <v>27.6</v>
      </c>
      <c r="H65" s="68">
        <v>95.22</v>
      </c>
      <c r="I65" s="87">
        <v>119.03</v>
      </c>
      <c r="J65" s="68">
        <v>125.7</v>
      </c>
      <c r="K65" s="57">
        <v>181.45</v>
      </c>
      <c r="L65" s="57">
        <f t="shared" si="2"/>
        <v>181.45</v>
      </c>
      <c r="M65" s="424">
        <f t="shared" si="1"/>
        <v>399.55289999999997</v>
      </c>
      <c r="N65" s="82">
        <f t="shared" si="3"/>
        <v>499.44112499999994</v>
      </c>
      <c r="O65" s="382">
        <f t="shared" si="4"/>
        <v>527.40982799999995</v>
      </c>
      <c r="P65" s="3"/>
    </row>
    <row r="66" spans="1:16" ht="45" x14ac:dyDescent="0.25">
      <c r="B66" s="59" t="s">
        <v>79</v>
      </c>
      <c r="C66" s="97" t="s">
        <v>25</v>
      </c>
      <c r="D66" s="54" t="s">
        <v>26</v>
      </c>
      <c r="E66" s="68"/>
      <c r="F66" s="54">
        <v>1</v>
      </c>
      <c r="G66" s="54">
        <v>27.6</v>
      </c>
      <c r="H66" s="68">
        <v>95.22</v>
      </c>
      <c r="I66" s="87">
        <v>119.03</v>
      </c>
      <c r="J66" s="68">
        <v>125.7</v>
      </c>
      <c r="K66" s="57">
        <v>181.45</v>
      </c>
      <c r="L66" s="57">
        <f t="shared" si="2"/>
        <v>181.45</v>
      </c>
      <c r="M66" s="424">
        <f t="shared" si="1"/>
        <v>399.55289999999997</v>
      </c>
      <c r="N66" s="82">
        <f t="shared" si="3"/>
        <v>499.44112499999994</v>
      </c>
      <c r="O66" s="382">
        <f t="shared" si="4"/>
        <v>527.40982799999995</v>
      </c>
      <c r="P66" s="3"/>
    </row>
    <row r="67" spans="1:16" ht="45" x14ac:dyDescent="0.25">
      <c r="B67" s="61" t="s">
        <v>80</v>
      </c>
      <c r="C67" s="98" t="s">
        <v>25</v>
      </c>
      <c r="D67" s="77" t="s">
        <v>26</v>
      </c>
      <c r="E67" s="85"/>
      <c r="F67" s="77">
        <v>2</v>
      </c>
      <c r="G67" s="77">
        <v>55.2</v>
      </c>
      <c r="H67" s="85">
        <v>190.44</v>
      </c>
      <c r="I67" s="86">
        <v>238.05</v>
      </c>
      <c r="J67" s="85">
        <v>251.4</v>
      </c>
      <c r="K67" s="57">
        <v>181.45</v>
      </c>
      <c r="L67" s="57">
        <f t="shared" si="2"/>
        <v>362.9</v>
      </c>
      <c r="M67" s="424">
        <f t="shared" si="1"/>
        <v>799.10579999999993</v>
      </c>
      <c r="N67" s="81">
        <f t="shared" si="3"/>
        <v>998.88224999999989</v>
      </c>
      <c r="O67" s="384">
        <f t="shared" si="4"/>
        <v>1054.8196559999999</v>
      </c>
      <c r="P67" s="3"/>
    </row>
    <row r="68" spans="1:16" x14ac:dyDescent="0.25">
      <c r="B68" s="59" t="s">
        <v>81</v>
      </c>
      <c r="C68" s="97" t="s">
        <v>25</v>
      </c>
      <c r="D68" s="54" t="s">
        <v>26</v>
      </c>
      <c r="E68" s="68"/>
      <c r="F68" s="54">
        <v>2.5</v>
      </c>
      <c r="G68" s="54">
        <v>69</v>
      </c>
      <c r="H68" s="68">
        <v>238.05</v>
      </c>
      <c r="I68" s="87">
        <v>297.56</v>
      </c>
      <c r="J68" s="68">
        <v>314.2</v>
      </c>
      <c r="K68" s="57">
        <v>181.45</v>
      </c>
      <c r="L68" s="57">
        <f t="shared" si="2"/>
        <v>453.625</v>
      </c>
      <c r="M68" s="424">
        <f t="shared" si="1"/>
        <v>998.88225</v>
      </c>
      <c r="N68" s="82">
        <f t="shared" si="3"/>
        <v>1248.6028125</v>
      </c>
      <c r="O68" s="382">
        <f t="shared" si="4"/>
        <v>1318.52457</v>
      </c>
      <c r="P68" s="3"/>
    </row>
    <row r="69" spans="1:16" ht="45" x14ac:dyDescent="0.25">
      <c r="B69" s="61" t="s">
        <v>82</v>
      </c>
      <c r="C69" s="98" t="s">
        <v>25</v>
      </c>
      <c r="D69" s="77" t="s">
        <v>26</v>
      </c>
      <c r="E69" s="85"/>
      <c r="F69" s="77">
        <v>3.5</v>
      </c>
      <c r="G69" s="77">
        <v>96.6</v>
      </c>
      <c r="H69" s="85">
        <v>333.27</v>
      </c>
      <c r="I69" s="86">
        <v>416.59</v>
      </c>
      <c r="J69" s="85">
        <v>439.9</v>
      </c>
      <c r="K69" s="57">
        <v>181.45</v>
      </c>
      <c r="L69" s="50">
        <f t="shared" si="2"/>
        <v>635.07499999999993</v>
      </c>
      <c r="M69" s="424">
        <f t="shared" si="1"/>
        <v>1398.4351499999998</v>
      </c>
      <c r="N69" s="81">
        <f t="shared" si="3"/>
        <v>1748.0439374999996</v>
      </c>
      <c r="O69" s="384">
        <f t="shared" si="4"/>
        <v>1845.9343979999996</v>
      </c>
      <c r="P69" s="3"/>
    </row>
    <row r="70" spans="1:16" ht="30" x14ac:dyDescent="0.25">
      <c r="B70" s="59" t="s">
        <v>83</v>
      </c>
      <c r="C70" s="97" t="s">
        <v>25</v>
      </c>
      <c r="D70" s="54" t="s">
        <v>26</v>
      </c>
      <c r="E70" s="68"/>
      <c r="F70" s="54">
        <v>1.5</v>
      </c>
      <c r="G70" s="54">
        <v>41.4</v>
      </c>
      <c r="H70" s="68">
        <v>142.83000000000001</v>
      </c>
      <c r="I70" s="87">
        <v>178.54</v>
      </c>
      <c r="J70" s="68"/>
      <c r="K70" s="57">
        <v>181.45</v>
      </c>
      <c r="L70" s="57">
        <f t="shared" si="2"/>
        <v>272.17499999999995</v>
      </c>
      <c r="M70" s="424">
        <f>L70*2.202</f>
        <v>599.32934999999986</v>
      </c>
      <c r="N70" s="82">
        <f t="shared" si="3"/>
        <v>749.16168749999986</v>
      </c>
      <c r="O70" s="382">
        <v>0</v>
      </c>
      <c r="P70" s="3"/>
    </row>
    <row r="71" spans="1:16" ht="30" x14ac:dyDescent="0.25">
      <c r="B71" s="99" t="s">
        <v>84</v>
      </c>
      <c r="C71" s="100" t="s">
        <v>25</v>
      </c>
      <c r="D71" s="101" t="s">
        <v>26</v>
      </c>
      <c r="E71" s="102"/>
      <c r="F71" s="101">
        <v>0.5</v>
      </c>
      <c r="G71" s="101">
        <v>13.8</v>
      </c>
      <c r="H71" s="102">
        <v>47.61</v>
      </c>
      <c r="I71" s="103">
        <v>59.51</v>
      </c>
      <c r="J71" s="102">
        <v>62.8</v>
      </c>
      <c r="K71" s="104">
        <v>181.45</v>
      </c>
      <c r="L71" s="104">
        <f t="shared" si="2"/>
        <v>90.724999999999994</v>
      </c>
      <c r="M71" s="424">
        <f t="shared" si="1"/>
        <v>199.77644999999998</v>
      </c>
      <c r="N71" s="105">
        <f t="shared" si="3"/>
        <v>249.72056249999997</v>
      </c>
      <c r="O71" s="385">
        <v>0</v>
      </c>
      <c r="P71" s="3"/>
    </row>
    <row r="72" spans="1:16" ht="22.5" customHeight="1" x14ac:dyDescent="0.25">
      <c r="B72" s="106"/>
      <c r="C72" s="107"/>
      <c r="D72" s="108"/>
      <c r="E72" s="108"/>
      <c r="F72" s="108"/>
      <c r="G72" s="108"/>
      <c r="H72" s="108"/>
      <c r="I72" s="108"/>
      <c r="J72" s="108"/>
      <c r="K72" s="109"/>
      <c r="L72" s="109"/>
      <c r="M72" s="109"/>
      <c r="N72" s="110"/>
      <c r="O72" s="386"/>
      <c r="P72" s="3"/>
    </row>
    <row r="73" spans="1:16" s="34" customFormat="1" ht="19.5" customHeight="1" x14ac:dyDescent="0.25">
      <c r="A73" s="40"/>
      <c r="B73" s="35" t="s">
        <v>85</v>
      </c>
      <c r="C73" s="37"/>
      <c r="D73" s="37"/>
      <c r="E73" s="37"/>
      <c r="F73" s="37"/>
      <c r="G73" s="37"/>
      <c r="H73" s="37"/>
      <c r="I73" s="37"/>
      <c r="J73" s="37"/>
      <c r="K73" s="38"/>
      <c r="L73" s="36"/>
      <c r="M73" s="38"/>
      <c r="N73" s="111"/>
      <c r="O73" s="387"/>
      <c r="P73" s="112"/>
    </row>
    <row r="74" spans="1:16" s="34" customFormat="1" ht="21.75" customHeight="1" x14ac:dyDescent="0.25">
      <c r="A74" s="40"/>
      <c r="B74" s="35" t="s">
        <v>86</v>
      </c>
      <c r="C74" s="37"/>
      <c r="D74" s="37"/>
      <c r="E74" s="37"/>
      <c r="F74" s="37"/>
      <c r="G74" s="37"/>
      <c r="H74" s="37"/>
      <c r="I74" s="37"/>
      <c r="J74" s="37"/>
      <c r="K74" s="38"/>
      <c r="L74" s="36"/>
      <c r="M74" s="38"/>
      <c r="N74" s="111"/>
      <c r="O74" s="387"/>
      <c r="P74" s="112"/>
    </row>
    <row r="75" spans="1:16" ht="21.75" customHeight="1" x14ac:dyDescent="0.25">
      <c r="A75" s="113"/>
      <c r="B75" s="114"/>
      <c r="C75" s="115"/>
      <c r="D75" s="115"/>
      <c r="E75" s="115"/>
      <c r="F75" s="115"/>
      <c r="G75" s="115"/>
      <c r="H75" s="115"/>
      <c r="I75" s="115"/>
      <c r="J75" s="115"/>
      <c r="K75" s="116"/>
      <c r="L75" s="117"/>
      <c r="M75" s="116"/>
      <c r="N75" s="118"/>
      <c r="O75" s="388"/>
      <c r="P75" s="119"/>
    </row>
    <row r="76" spans="1:16" ht="12.75" customHeight="1" x14ac:dyDescent="0.25">
      <c r="B76" s="448" t="s">
        <v>13</v>
      </c>
      <c r="C76" s="449" t="s">
        <v>14</v>
      </c>
      <c r="D76" s="449" t="s">
        <v>15</v>
      </c>
      <c r="E76" s="449"/>
      <c r="F76" s="449" t="s">
        <v>87</v>
      </c>
      <c r="G76" s="449" t="s">
        <v>17</v>
      </c>
      <c r="H76" s="449" t="s">
        <v>88</v>
      </c>
      <c r="I76" s="460" t="s">
        <v>19</v>
      </c>
      <c r="J76" s="460"/>
      <c r="K76" s="448" t="s">
        <v>20</v>
      </c>
      <c r="L76" s="449" t="s">
        <v>17</v>
      </c>
      <c r="M76" s="452" t="s">
        <v>21</v>
      </c>
      <c r="N76" s="461" t="s">
        <v>19</v>
      </c>
      <c r="O76" s="461"/>
      <c r="P76" s="3"/>
    </row>
    <row r="77" spans="1:16" ht="48" customHeight="1" x14ac:dyDescent="0.25">
      <c r="B77" s="448"/>
      <c r="C77" s="449"/>
      <c r="D77" s="449"/>
      <c r="E77" s="449"/>
      <c r="F77" s="449"/>
      <c r="G77" s="449"/>
      <c r="H77" s="449"/>
      <c r="I77" s="120" t="s">
        <v>22</v>
      </c>
      <c r="J77" s="43" t="s">
        <v>23</v>
      </c>
      <c r="K77" s="448"/>
      <c r="L77" s="449"/>
      <c r="M77" s="452"/>
      <c r="N77" s="121" t="s">
        <v>22</v>
      </c>
      <c r="O77" s="389" t="s">
        <v>23</v>
      </c>
      <c r="P77" s="3"/>
    </row>
    <row r="78" spans="1:16" ht="30" x14ac:dyDescent="0.25">
      <c r="B78" s="122" t="s">
        <v>89</v>
      </c>
      <c r="C78" s="462" t="s">
        <v>25</v>
      </c>
      <c r="D78" s="462" t="s">
        <v>26</v>
      </c>
      <c r="E78" s="124"/>
      <c r="F78" s="463">
        <v>7</v>
      </c>
      <c r="G78" s="123">
        <v>227.5</v>
      </c>
      <c r="H78" s="125">
        <v>784.88</v>
      </c>
      <c r="I78" s="126">
        <v>981.09</v>
      </c>
      <c r="J78" s="125">
        <v>1036</v>
      </c>
      <c r="K78" s="464">
        <v>181.45</v>
      </c>
      <c r="L78" s="464">
        <f>F78*K78</f>
        <v>1270.1499999999999</v>
      </c>
      <c r="M78" s="465">
        <f>L78*2.202</f>
        <v>2796.8702999999996</v>
      </c>
      <c r="N78" s="466">
        <f>M78*$N$2</f>
        <v>3496.0878749999993</v>
      </c>
      <c r="O78" s="467">
        <f>M78*$N$1*$N$3</f>
        <v>3691.8687959999993</v>
      </c>
      <c r="P78" s="3"/>
    </row>
    <row r="79" spans="1:16" x14ac:dyDescent="0.25">
      <c r="B79" s="61" t="s">
        <v>90</v>
      </c>
      <c r="C79" s="462"/>
      <c r="D79" s="462"/>
      <c r="E79" s="129"/>
      <c r="F79" s="463"/>
      <c r="G79" s="130"/>
      <c r="H79" s="130"/>
      <c r="I79" s="130"/>
      <c r="J79" s="130"/>
      <c r="K79" s="464"/>
      <c r="L79" s="464"/>
      <c r="M79" s="465"/>
      <c r="N79" s="466"/>
      <c r="O79" s="467"/>
      <c r="P79" s="3"/>
    </row>
    <row r="80" spans="1:16" ht="45" x14ac:dyDescent="0.25">
      <c r="B80" s="44" t="s">
        <v>91</v>
      </c>
      <c r="C80" s="462"/>
      <c r="D80" s="462"/>
      <c r="E80" s="129"/>
      <c r="F80" s="463"/>
      <c r="G80" s="131"/>
      <c r="H80" s="131"/>
      <c r="I80" s="131"/>
      <c r="J80" s="131"/>
      <c r="K80" s="464"/>
      <c r="L80" s="464"/>
      <c r="M80" s="465"/>
      <c r="N80" s="466"/>
      <c r="O80" s="467"/>
      <c r="P80" s="3"/>
    </row>
    <row r="81" spans="1:16" ht="30" x14ac:dyDescent="0.25">
      <c r="B81" s="75" t="s">
        <v>92</v>
      </c>
      <c r="C81" s="54" t="s">
        <v>25</v>
      </c>
      <c r="D81" s="54" t="s">
        <v>26</v>
      </c>
      <c r="E81" s="54"/>
      <c r="F81" s="54">
        <v>2</v>
      </c>
      <c r="G81" s="54">
        <v>55.2</v>
      </c>
      <c r="H81" s="68">
        <v>190.44</v>
      </c>
      <c r="I81" s="87">
        <v>238.05</v>
      </c>
      <c r="J81" s="68">
        <v>251.4</v>
      </c>
      <c r="K81" s="57">
        <v>181.45</v>
      </c>
      <c r="L81" s="57">
        <f>F81*K81</f>
        <v>362.9</v>
      </c>
      <c r="M81" s="424">
        <f>L81*2.202</f>
        <v>799.10579999999993</v>
      </c>
      <c r="N81" s="58">
        <f>M81*$N$2</f>
        <v>998.88224999999989</v>
      </c>
      <c r="O81" s="382">
        <f>M81*$N$1*$N$3</f>
        <v>1054.8196559999999</v>
      </c>
    </row>
    <row r="82" spans="1:16" ht="30" x14ac:dyDescent="0.25">
      <c r="B82" s="96" t="s">
        <v>93</v>
      </c>
      <c r="C82" s="46" t="s">
        <v>25</v>
      </c>
      <c r="D82" s="46" t="s">
        <v>26</v>
      </c>
      <c r="E82" s="46"/>
      <c r="F82" s="46">
        <v>2</v>
      </c>
      <c r="G82" s="46">
        <v>55.2</v>
      </c>
      <c r="H82" s="47">
        <v>190.44</v>
      </c>
      <c r="I82" s="89">
        <v>238.05</v>
      </c>
      <c r="J82" s="47">
        <v>251.4</v>
      </c>
      <c r="K82" s="57">
        <v>181.45</v>
      </c>
      <c r="L82" s="51">
        <f>F82*K82</f>
        <v>362.9</v>
      </c>
      <c r="M82" s="424">
        <f>L82*2.202</f>
        <v>799.10579999999993</v>
      </c>
      <c r="N82" s="52">
        <f>M82*$N$2</f>
        <v>998.88224999999989</v>
      </c>
      <c r="O82" s="381">
        <f>M82*$N$1*$N$3</f>
        <v>1054.8196559999999</v>
      </c>
    </row>
    <row r="83" spans="1:16" ht="60" x14ac:dyDescent="0.25">
      <c r="B83" s="75" t="s">
        <v>94</v>
      </c>
      <c r="C83" s="54" t="s">
        <v>25</v>
      </c>
      <c r="D83" s="54" t="s">
        <v>26</v>
      </c>
      <c r="E83" s="54"/>
      <c r="F83" s="54">
        <v>3.5</v>
      </c>
      <c r="G83" s="54">
        <v>96.6</v>
      </c>
      <c r="H83" s="68">
        <v>333.27</v>
      </c>
      <c r="I83" s="87">
        <v>416.59</v>
      </c>
      <c r="J83" s="68">
        <v>439.9</v>
      </c>
      <c r="K83" s="57">
        <v>181.45</v>
      </c>
      <c r="L83" s="57">
        <f>F83*K83</f>
        <v>635.07499999999993</v>
      </c>
      <c r="M83" s="424">
        <f>L83*2.202</f>
        <v>1398.4351499999998</v>
      </c>
      <c r="N83" s="58">
        <f>M83*$N$2</f>
        <v>1748.0439374999996</v>
      </c>
      <c r="O83" s="382">
        <f>M83*$N$1*$N$3</f>
        <v>1845.9343979999996</v>
      </c>
    </row>
    <row r="84" spans="1:16" ht="45" x14ac:dyDescent="0.25">
      <c r="B84" s="96" t="s">
        <v>95</v>
      </c>
      <c r="C84" s="46" t="s">
        <v>25</v>
      </c>
      <c r="D84" s="46" t="s">
        <v>26</v>
      </c>
      <c r="E84" s="46"/>
      <c r="F84" s="46">
        <v>1</v>
      </c>
      <c r="G84" s="46">
        <v>27.6</v>
      </c>
      <c r="H84" s="47">
        <v>95.22</v>
      </c>
      <c r="I84" s="89">
        <v>119.03</v>
      </c>
      <c r="J84" s="47">
        <v>125.7</v>
      </c>
      <c r="K84" s="57">
        <v>181.45</v>
      </c>
      <c r="L84" s="51">
        <f>F84*K84</f>
        <v>181.45</v>
      </c>
      <c r="M84" s="424">
        <f>L84*2.202</f>
        <v>399.55289999999997</v>
      </c>
      <c r="N84" s="52">
        <f>M84*$N$2</f>
        <v>499.44112499999994</v>
      </c>
      <c r="O84" s="381">
        <f>M84*$N$1*$N$3</f>
        <v>527.40982799999995</v>
      </c>
    </row>
    <row r="85" spans="1:16" ht="45.75" thickBot="1" x14ac:dyDescent="0.3">
      <c r="B85" s="132" t="s">
        <v>96</v>
      </c>
      <c r="C85" s="101" t="s">
        <v>25</v>
      </c>
      <c r="D85" s="101" t="s">
        <v>26</v>
      </c>
      <c r="E85" s="101"/>
      <c r="F85" s="101">
        <v>1</v>
      </c>
      <c r="G85" s="101">
        <v>27.6</v>
      </c>
      <c r="H85" s="102">
        <v>95.22</v>
      </c>
      <c r="I85" s="133">
        <v>119.03</v>
      </c>
      <c r="J85" s="102">
        <v>125.7</v>
      </c>
      <c r="K85" s="104">
        <v>181.45</v>
      </c>
      <c r="L85" s="104">
        <f>F85*K85</f>
        <v>181.45</v>
      </c>
      <c r="M85" s="424">
        <f>L85*2.202</f>
        <v>399.55289999999997</v>
      </c>
      <c r="N85" s="105">
        <f>M85*$N$2</f>
        <v>499.44112499999994</v>
      </c>
      <c r="O85" s="385">
        <f>M85*$N$1*$N$3</f>
        <v>527.40982799999995</v>
      </c>
    </row>
    <row r="86" spans="1:16" x14ac:dyDescent="0.25">
      <c r="B86" s="106"/>
      <c r="C86" s="108"/>
      <c r="D86" s="134"/>
      <c r="E86" s="108"/>
      <c r="F86" s="108"/>
      <c r="G86" s="108"/>
      <c r="H86" s="108"/>
      <c r="I86" s="108"/>
      <c r="J86" s="108"/>
      <c r="K86" s="109"/>
      <c r="L86" s="109"/>
      <c r="M86" s="109"/>
      <c r="N86" s="135"/>
      <c r="O86" s="390"/>
    </row>
    <row r="87" spans="1:16" s="34" customFormat="1" ht="28.5" customHeight="1" x14ac:dyDescent="0.25">
      <c r="A87" s="40"/>
      <c r="B87" s="468" t="s">
        <v>97</v>
      </c>
      <c r="C87" s="468"/>
      <c r="D87" s="468"/>
      <c r="E87" s="468"/>
      <c r="F87" s="468"/>
      <c r="G87" s="468"/>
      <c r="H87" s="468"/>
      <c r="I87" s="468"/>
      <c r="J87" s="468"/>
      <c r="K87" s="468"/>
      <c r="L87" s="468"/>
      <c r="M87" s="468"/>
      <c r="N87" s="468"/>
      <c r="O87" s="468"/>
      <c r="P87" s="40"/>
    </row>
    <row r="88" spans="1:16" x14ac:dyDescent="0.25">
      <c r="A88" s="113"/>
      <c r="B88" s="106"/>
      <c r="C88" s="115"/>
      <c r="D88" s="115"/>
      <c r="E88" s="115"/>
      <c r="F88" s="115"/>
      <c r="G88" s="137"/>
      <c r="H88" s="137"/>
      <c r="I88" s="137"/>
      <c r="J88" s="137"/>
      <c r="K88" s="138"/>
      <c r="L88" s="139"/>
      <c r="M88" s="138"/>
      <c r="N88" s="140"/>
      <c r="O88" s="391"/>
      <c r="P88" s="113"/>
    </row>
    <row r="89" spans="1:16" ht="15" customHeight="1" x14ac:dyDescent="0.25">
      <c r="B89" s="448" t="s">
        <v>13</v>
      </c>
      <c r="C89" s="449" t="s">
        <v>14</v>
      </c>
      <c r="D89" s="449" t="s">
        <v>15</v>
      </c>
      <c r="E89" s="449"/>
      <c r="F89" s="449" t="s">
        <v>98</v>
      </c>
      <c r="G89" s="450" t="s">
        <v>17</v>
      </c>
      <c r="H89" s="450" t="s">
        <v>21</v>
      </c>
      <c r="I89" s="141" t="s">
        <v>19</v>
      </c>
      <c r="J89" s="142"/>
      <c r="K89" s="449" t="s">
        <v>20</v>
      </c>
      <c r="L89" s="449" t="s">
        <v>17</v>
      </c>
      <c r="M89" s="452" t="s">
        <v>21</v>
      </c>
      <c r="N89" s="453" t="s">
        <v>19</v>
      </c>
      <c r="O89" s="453"/>
    </row>
    <row r="90" spans="1:16" ht="44.25" customHeight="1" x14ac:dyDescent="0.25">
      <c r="B90" s="448"/>
      <c r="C90" s="449"/>
      <c r="D90" s="449"/>
      <c r="E90" s="449"/>
      <c r="F90" s="449"/>
      <c r="G90" s="450"/>
      <c r="H90" s="450"/>
      <c r="I90" s="143" t="s">
        <v>22</v>
      </c>
      <c r="J90" s="144" t="s">
        <v>23</v>
      </c>
      <c r="K90" s="449"/>
      <c r="L90" s="449"/>
      <c r="M90" s="452"/>
      <c r="N90" s="42" t="s">
        <v>22</v>
      </c>
      <c r="O90" s="380" t="s">
        <v>23</v>
      </c>
    </row>
    <row r="91" spans="1:16" ht="37.5" customHeight="1" x14ac:dyDescent="0.25">
      <c r="B91" s="61" t="s">
        <v>99</v>
      </c>
      <c r="C91" s="46" t="s">
        <v>25</v>
      </c>
      <c r="D91" s="46" t="s">
        <v>26</v>
      </c>
      <c r="E91" s="47"/>
      <c r="F91" s="46">
        <v>2.5</v>
      </c>
      <c r="G91" s="46">
        <v>62.1</v>
      </c>
      <c r="H91" s="47">
        <v>214.25</v>
      </c>
      <c r="I91" s="89">
        <v>267.81</v>
      </c>
      <c r="J91" s="47">
        <v>282.8</v>
      </c>
      <c r="K91" s="51">
        <v>181.45</v>
      </c>
      <c r="L91" s="145">
        <f t="shared" ref="L91:L103" si="5">F91*K91</f>
        <v>453.625</v>
      </c>
      <c r="M91" s="425">
        <f>L91*2.202</f>
        <v>998.88225</v>
      </c>
      <c r="N91" s="90">
        <f t="shared" ref="N91:N102" si="6">M91*$N$2</f>
        <v>1248.6028125</v>
      </c>
      <c r="O91" s="381">
        <f>M91*$N$1*$N$3</f>
        <v>1318.52457</v>
      </c>
    </row>
    <row r="92" spans="1:16" ht="37.5" customHeight="1" thickBot="1" x14ac:dyDescent="0.3">
      <c r="B92" s="59" t="s">
        <v>100</v>
      </c>
      <c r="C92" s="95" t="s">
        <v>25</v>
      </c>
      <c r="D92" s="77" t="s">
        <v>26</v>
      </c>
      <c r="E92" s="146"/>
      <c r="F92" s="77">
        <v>2</v>
      </c>
      <c r="G92" s="77">
        <v>49.68</v>
      </c>
      <c r="H92" s="85">
        <v>171.4</v>
      </c>
      <c r="I92" s="86">
        <v>214.25</v>
      </c>
      <c r="J92" s="85">
        <v>226.2</v>
      </c>
      <c r="K92" s="57">
        <v>181.45</v>
      </c>
      <c r="L92" s="85">
        <f t="shared" si="5"/>
        <v>362.9</v>
      </c>
      <c r="M92" s="425">
        <f t="shared" ref="M92:M103" si="7">L92*2.202</f>
        <v>799.10579999999993</v>
      </c>
      <c r="N92" s="81">
        <f t="shared" si="6"/>
        <v>998.88224999999989</v>
      </c>
      <c r="O92" s="384">
        <f>M92*$N$1*$N$3</f>
        <v>1054.8196559999999</v>
      </c>
    </row>
    <row r="93" spans="1:16" ht="51.75" customHeight="1" thickBot="1" x14ac:dyDescent="0.3">
      <c r="B93" s="61" t="s">
        <v>101</v>
      </c>
      <c r="C93" s="54" t="s">
        <v>25</v>
      </c>
      <c r="D93" s="54" t="s">
        <v>26</v>
      </c>
      <c r="E93" s="85"/>
      <c r="F93" s="54">
        <v>2</v>
      </c>
      <c r="G93" s="54">
        <v>49.68</v>
      </c>
      <c r="H93" s="68">
        <v>171.4</v>
      </c>
      <c r="I93" s="87">
        <v>214.25</v>
      </c>
      <c r="J93" s="68">
        <v>226.2</v>
      </c>
      <c r="K93" s="57">
        <v>181.45</v>
      </c>
      <c r="L93" s="68">
        <f t="shared" si="5"/>
        <v>362.9</v>
      </c>
      <c r="M93" s="425">
        <f t="shared" si="7"/>
        <v>799.10579999999993</v>
      </c>
      <c r="N93" s="82">
        <f t="shared" si="6"/>
        <v>998.88224999999989</v>
      </c>
      <c r="O93" s="382">
        <f>M93*$N$1*$N$3</f>
        <v>1054.8196559999999</v>
      </c>
    </row>
    <row r="94" spans="1:16" ht="30" x14ac:dyDescent="0.25">
      <c r="B94" s="59" t="s">
        <v>102</v>
      </c>
      <c r="C94" s="54" t="s">
        <v>25</v>
      </c>
      <c r="D94" s="54" t="s">
        <v>26</v>
      </c>
      <c r="E94" s="125"/>
      <c r="F94" s="54">
        <v>4</v>
      </c>
      <c r="G94" s="54">
        <v>110.4</v>
      </c>
      <c r="H94" s="68">
        <v>380.88</v>
      </c>
      <c r="I94" s="87">
        <v>476.1</v>
      </c>
      <c r="J94" s="68"/>
      <c r="K94" s="57">
        <v>181.45</v>
      </c>
      <c r="L94" s="68">
        <f t="shared" si="5"/>
        <v>725.8</v>
      </c>
      <c r="M94" s="425">
        <f t="shared" si="7"/>
        <v>1598.2115999999999</v>
      </c>
      <c r="N94" s="82">
        <f t="shared" si="6"/>
        <v>1997.7644999999998</v>
      </c>
      <c r="O94" s="382">
        <v>0</v>
      </c>
    </row>
    <row r="95" spans="1:16" ht="23.25" customHeight="1" x14ac:dyDescent="0.25">
      <c r="B95" s="76" t="s">
        <v>103</v>
      </c>
      <c r="C95" s="54" t="s">
        <v>25</v>
      </c>
      <c r="D95" s="77" t="s">
        <v>26</v>
      </c>
      <c r="E95" s="77"/>
      <c r="F95" s="77">
        <v>10</v>
      </c>
      <c r="G95" s="77">
        <v>276</v>
      </c>
      <c r="H95" s="85">
        <v>952.2</v>
      </c>
      <c r="I95" s="86">
        <v>1190.25</v>
      </c>
      <c r="J95" s="85"/>
      <c r="K95" s="57">
        <v>181.45</v>
      </c>
      <c r="L95" s="50">
        <f t="shared" si="5"/>
        <v>1814.5</v>
      </c>
      <c r="M95" s="425">
        <f t="shared" si="7"/>
        <v>3995.529</v>
      </c>
      <c r="N95" s="81">
        <f t="shared" si="6"/>
        <v>4994.4112500000001</v>
      </c>
      <c r="O95" s="384">
        <v>0</v>
      </c>
    </row>
    <row r="96" spans="1:16" ht="23.25" customHeight="1" x14ac:dyDescent="0.25">
      <c r="B96" s="59" t="s">
        <v>104</v>
      </c>
      <c r="C96" s="54" t="s">
        <v>105</v>
      </c>
      <c r="D96" s="54" t="s">
        <v>26</v>
      </c>
      <c r="E96" s="54"/>
      <c r="F96" s="54">
        <v>16</v>
      </c>
      <c r="G96" s="54">
        <v>441.6</v>
      </c>
      <c r="H96" s="54">
        <v>1523.52</v>
      </c>
      <c r="I96" s="54">
        <v>1904.4</v>
      </c>
      <c r="J96" s="68"/>
      <c r="K96" s="57">
        <v>181.45</v>
      </c>
      <c r="L96" s="57">
        <f t="shared" si="5"/>
        <v>2903.2</v>
      </c>
      <c r="M96" s="425">
        <f t="shared" si="7"/>
        <v>6392.8463999999994</v>
      </c>
      <c r="N96" s="58">
        <f t="shared" si="6"/>
        <v>7991.0579999999991</v>
      </c>
      <c r="O96" s="382">
        <v>0</v>
      </c>
    </row>
    <row r="97" spans="1:16" ht="23.25" customHeight="1" x14ac:dyDescent="0.25">
      <c r="B97" s="59" t="s">
        <v>106</v>
      </c>
      <c r="C97" s="54" t="s">
        <v>107</v>
      </c>
      <c r="D97" s="54" t="s">
        <v>26</v>
      </c>
      <c r="E97" s="54"/>
      <c r="F97" s="54">
        <v>11.5</v>
      </c>
      <c r="G97" s="54">
        <v>317.39999999999998</v>
      </c>
      <c r="H97" s="54">
        <v>1095.03</v>
      </c>
      <c r="I97" s="54">
        <v>1368.79</v>
      </c>
      <c r="J97" s="68"/>
      <c r="K97" s="57">
        <v>181.45</v>
      </c>
      <c r="L97" s="57">
        <f t="shared" si="5"/>
        <v>2086.6749999999997</v>
      </c>
      <c r="M97" s="425">
        <f t="shared" si="7"/>
        <v>4594.8583499999995</v>
      </c>
      <c r="N97" s="58">
        <f t="shared" si="6"/>
        <v>5743.5729374999992</v>
      </c>
      <c r="O97" s="382">
        <v>0</v>
      </c>
    </row>
    <row r="98" spans="1:16" ht="30" x14ac:dyDescent="0.25">
      <c r="B98" s="59" t="s">
        <v>108</v>
      </c>
      <c r="C98" s="54" t="s">
        <v>105</v>
      </c>
      <c r="D98" s="54" t="s">
        <v>26</v>
      </c>
      <c r="E98" s="54"/>
      <c r="F98" s="54">
        <v>1.5</v>
      </c>
      <c r="G98" s="54">
        <v>41.4</v>
      </c>
      <c r="H98" s="54">
        <v>142.83000000000001</v>
      </c>
      <c r="I98" s="54">
        <v>178.54</v>
      </c>
      <c r="J98" s="68"/>
      <c r="K98" s="57">
        <v>181.45</v>
      </c>
      <c r="L98" s="57">
        <f t="shared" si="5"/>
        <v>272.17499999999995</v>
      </c>
      <c r="M98" s="425">
        <f t="shared" si="7"/>
        <v>599.32934999999986</v>
      </c>
      <c r="N98" s="58">
        <f t="shared" si="6"/>
        <v>749.16168749999986</v>
      </c>
      <c r="O98" s="382">
        <v>0</v>
      </c>
    </row>
    <row r="99" spans="1:16" ht="45" x14ac:dyDescent="0.25">
      <c r="B99" s="53" t="s">
        <v>109</v>
      </c>
      <c r="C99" s="54" t="s">
        <v>110</v>
      </c>
      <c r="D99" s="54" t="s">
        <v>26</v>
      </c>
      <c r="E99" s="54"/>
      <c r="F99" s="54">
        <v>0.5</v>
      </c>
      <c r="G99" s="54">
        <v>13.8</v>
      </c>
      <c r="H99" s="54">
        <v>47.61</v>
      </c>
      <c r="I99" s="54">
        <v>59.51</v>
      </c>
      <c r="J99" s="68">
        <v>62.8</v>
      </c>
      <c r="K99" s="57">
        <v>181.45</v>
      </c>
      <c r="L99" s="57">
        <f t="shared" si="5"/>
        <v>90.724999999999994</v>
      </c>
      <c r="M99" s="425">
        <f t="shared" si="7"/>
        <v>199.77644999999998</v>
      </c>
      <c r="N99" s="58">
        <f t="shared" si="6"/>
        <v>249.72056249999997</v>
      </c>
      <c r="O99" s="382">
        <f>M99*$N$1*$N$3</f>
        <v>263.70491399999997</v>
      </c>
    </row>
    <row r="100" spans="1:16" ht="37.5" customHeight="1" x14ac:dyDescent="0.25">
      <c r="B100" s="59" t="s">
        <v>111</v>
      </c>
      <c r="C100" s="60" t="s">
        <v>105</v>
      </c>
      <c r="D100" s="46" t="s">
        <v>26</v>
      </c>
      <c r="E100" s="46"/>
      <c r="F100" s="46">
        <v>1</v>
      </c>
      <c r="G100" s="46">
        <v>27.6</v>
      </c>
      <c r="H100" s="47">
        <v>95.22</v>
      </c>
      <c r="I100" s="89">
        <v>119.03</v>
      </c>
      <c r="J100" s="47"/>
      <c r="K100" s="57">
        <v>181.45</v>
      </c>
      <c r="L100" s="51">
        <f t="shared" si="5"/>
        <v>181.45</v>
      </c>
      <c r="M100" s="425">
        <f t="shared" si="7"/>
        <v>399.55289999999997</v>
      </c>
      <c r="N100" s="90">
        <f t="shared" si="6"/>
        <v>499.44112499999994</v>
      </c>
      <c r="O100" s="381">
        <v>0</v>
      </c>
    </row>
    <row r="101" spans="1:16" ht="37.5" customHeight="1" x14ac:dyDescent="0.25">
      <c r="B101" s="44" t="s">
        <v>112</v>
      </c>
      <c r="C101" s="54" t="s">
        <v>105</v>
      </c>
      <c r="D101" s="54" t="s">
        <v>26</v>
      </c>
      <c r="E101" s="54"/>
      <c r="F101" s="54">
        <v>0.7</v>
      </c>
      <c r="G101" s="54">
        <v>19.32</v>
      </c>
      <c r="H101" s="54">
        <v>66.650000000000006</v>
      </c>
      <c r="I101" s="54">
        <v>83.32</v>
      </c>
      <c r="J101" s="68"/>
      <c r="K101" s="57">
        <v>181.45</v>
      </c>
      <c r="L101" s="57">
        <f t="shared" si="5"/>
        <v>127.01499999999999</v>
      </c>
      <c r="M101" s="425">
        <f t="shared" si="7"/>
        <v>279.68702999999999</v>
      </c>
      <c r="N101" s="58">
        <f t="shared" si="6"/>
        <v>349.60878750000001</v>
      </c>
      <c r="O101" s="382">
        <v>0</v>
      </c>
    </row>
    <row r="102" spans="1:16" ht="30.75" customHeight="1" x14ac:dyDescent="0.25">
      <c r="B102" s="59" t="s">
        <v>113</v>
      </c>
      <c r="C102" s="54" t="s">
        <v>25</v>
      </c>
      <c r="D102" s="54" t="s">
        <v>114</v>
      </c>
      <c r="E102" s="54"/>
      <c r="F102" s="54">
        <v>1</v>
      </c>
      <c r="G102" s="54">
        <v>19.25</v>
      </c>
      <c r="H102" s="54">
        <v>66.41</v>
      </c>
      <c r="I102" s="54">
        <v>83.02</v>
      </c>
      <c r="J102" s="68"/>
      <c r="K102" s="57">
        <v>134.93</v>
      </c>
      <c r="L102" s="57">
        <f t="shared" si="5"/>
        <v>134.93</v>
      </c>
      <c r="M102" s="425">
        <f t="shared" si="7"/>
        <v>297.11586</v>
      </c>
      <c r="N102" s="58">
        <f t="shared" si="6"/>
        <v>371.39482499999997</v>
      </c>
      <c r="O102" s="382">
        <v>0</v>
      </c>
    </row>
    <row r="103" spans="1:16" ht="30.75" customHeight="1" thickBot="1" x14ac:dyDescent="0.3">
      <c r="B103" s="99" t="s">
        <v>115</v>
      </c>
      <c r="C103" s="101" t="s">
        <v>105</v>
      </c>
      <c r="D103" s="101" t="s">
        <v>114</v>
      </c>
      <c r="E103" s="101"/>
      <c r="F103" s="101">
        <v>0.4</v>
      </c>
      <c r="G103" s="101">
        <v>7.7</v>
      </c>
      <c r="H103" s="101">
        <v>26.57</v>
      </c>
      <c r="I103" s="101"/>
      <c r="J103" s="102">
        <v>35.1</v>
      </c>
      <c r="K103" s="104">
        <v>134.93</v>
      </c>
      <c r="L103" s="104">
        <f t="shared" si="5"/>
        <v>53.972000000000008</v>
      </c>
      <c r="M103" s="425">
        <f t="shared" si="7"/>
        <v>118.84634400000002</v>
      </c>
      <c r="N103" s="105">
        <v>0</v>
      </c>
      <c r="O103" s="385">
        <f>M103*$N$1*$N$3</f>
        <v>156.87717408000003</v>
      </c>
    </row>
    <row r="104" spans="1:16" ht="66.75" customHeight="1" x14ac:dyDescent="0.25">
      <c r="B104" s="469" t="s">
        <v>116</v>
      </c>
      <c r="C104" s="469"/>
      <c r="D104" s="469"/>
      <c r="E104" s="469"/>
      <c r="F104" s="469"/>
      <c r="G104" s="469"/>
      <c r="H104" s="469"/>
      <c r="I104" s="469"/>
      <c r="J104" s="469"/>
      <c r="K104" s="116"/>
      <c r="L104" s="117"/>
      <c r="M104" s="116"/>
      <c r="N104" s="147"/>
      <c r="O104" s="392"/>
    </row>
    <row r="105" spans="1:16" ht="47.25" customHeight="1" x14ac:dyDescent="0.25">
      <c r="A105" s="113"/>
      <c r="B105" s="469" t="s">
        <v>117</v>
      </c>
      <c r="C105" s="469"/>
      <c r="D105" s="469"/>
      <c r="E105" s="469"/>
      <c r="F105" s="469"/>
      <c r="G105" s="469"/>
      <c r="H105" s="469"/>
      <c r="I105" s="469"/>
      <c r="J105" s="469"/>
      <c r="K105" s="116"/>
      <c r="L105" s="117"/>
      <c r="M105" s="116"/>
      <c r="N105" s="147"/>
      <c r="O105" s="392"/>
      <c r="P105" s="113"/>
    </row>
    <row r="106" spans="1:16" ht="18.75" customHeight="1" x14ac:dyDescent="0.25">
      <c r="A106" s="113"/>
      <c r="B106" s="469" t="s">
        <v>118</v>
      </c>
      <c r="C106" s="469"/>
      <c r="D106" s="469"/>
      <c r="E106" s="469"/>
      <c r="F106" s="469"/>
      <c r="G106" s="469"/>
      <c r="H106" s="469"/>
      <c r="I106" s="469"/>
      <c r="J106" s="469"/>
      <c r="K106" s="116"/>
      <c r="L106" s="117"/>
      <c r="M106" s="116"/>
      <c r="N106" s="147"/>
      <c r="O106" s="392"/>
      <c r="P106" s="113"/>
    </row>
    <row r="107" spans="1:16" ht="18.75" customHeight="1" x14ac:dyDescent="0.25">
      <c r="A107" s="113"/>
      <c r="B107" s="149"/>
      <c r="C107" s="150"/>
      <c r="D107" s="150"/>
      <c r="E107" s="150"/>
      <c r="F107" s="150"/>
      <c r="G107" s="150"/>
      <c r="H107" s="150"/>
      <c r="I107" s="150"/>
      <c r="J107" s="150"/>
      <c r="K107" s="116"/>
      <c r="L107" s="117"/>
      <c r="M107" s="116"/>
      <c r="N107" s="147"/>
      <c r="O107" s="392"/>
      <c r="P107" s="113"/>
    </row>
    <row r="108" spans="1:16" s="34" customFormat="1" ht="15.75" x14ac:dyDescent="0.25">
      <c r="A108" s="40"/>
      <c r="B108" s="35" t="s">
        <v>119</v>
      </c>
      <c r="C108" s="37"/>
      <c r="D108" s="37"/>
      <c r="E108" s="37"/>
      <c r="F108" s="37"/>
      <c r="G108" s="37"/>
      <c r="H108" s="37"/>
      <c r="I108" s="37"/>
      <c r="J108" s="37"/>
      <c r="K108" s="38"/>
      <c r="L108" s="36"/>
      <c r="M108" s="38"/>
      <c r="N108" s="39"/>
      <c r="O108" s="379"/>
      <c r="P108" s="40"/>
    </row>
    <row r="109" spans="1:16" s="34" customFormat="1" ht="15.75" x14ac:dyDescent="0.25">
      <c r="A109" s="40"/>
      <c r="B109" s="35"/>
      <c r="C109" s="37"/>
      <c r="D109" s="37"/>
      <c r="E109" s="37"/>
      <c r="F109" s="37"/>
      <c r="G109" s="37"/>
      <c r="H109" s="37"/>
      <c r="I109" s="37"/>
      <c r="J109" s="37"/>
      <c r="K109" s="38"/>
      <c r="L109" s="36"/>
      <c r="M109" s="38"/>
      <c r="N109" s="39"/>
      <c r="O109" s="379"/>
      <c r="P109" s="40"/>
    </row>
    <row r="110" spans="1:16" s="34" customFormat="1" ht="15.75" x14ac:dyDescent="0.25">
      <c r="A110" s="40"/>
      <c r="B110" s="35" t="s">
        <v>120</v>
      </c>
      <c r="C110" s="37"/>
      <c r="D110" s="37"/>
      <c r="E110" s="37"/>
      <c r="F110" s="37"/>
      <c r="G110" s="37"/>
      <c r="H110" s="37"/>
      <c r="I110" s="37"/>
      <c r="J110" s="37"/>
      <c r="K110" s="38"/>
      <c r="L110" s="36"/>
      <c r="M110" s="38"/>
      <c r="N110" s="39"/>
      <c r="O110" s="379"/>
      <c r="P110" s="40"/>
    </row>
    <row r="111" spans="1:16" s="34" customFormat="1" ht="15.75" x14ac:dyDescent="0.25">
      <c r="A111" s="40"/>
      <c r="B111" s="35"/>
      <c r="C111" s="37"/>
      <c r="D111" s="37"/>
      <c r="E111" s="37"/>
      <c r="F111" s="37"/>
      <c r="G111" s="37"/>
      <c r="H111" s="37"/>
      <c r="I111" s="37"/>
      <c r="J111" s="37"/>
      <c r="K111" s="38"/>
      <c r="L111" s="36"/>
      <c r="M111" s="38"/>
      <c r="N111" s="39"/>
      <c r="O111" s="379"/>
      <c r="P111" s="40"/>
    </row>
    <row r="112" spans="1:16" ht="15" customHeight="1" x14ac:dyDescent="0.25">
      <c r="B112" s="448" t="s">
        <v>13</v>
      </c>
      <c r="C112" s="450" t="s">
        <v>14</v>
      </c>
      <c r="D112" s="450" t="s">
        <v>15</v>
      </c>
      <c r="E112" s="450"/>
      <c r="F112" s="449" t="s">
        <v>98</v>
      </c>
      <c r="G112" s="450" t="s">
        <v>17</v>
      </c>
      <c r="H112" s="450" t="s">
        <v>21</v>
      </c>
      <c r="I112" s="141" t="s">
        <v>19</v>
      </c>
      <c r="J112" s="141"/>
      <c r="K112" s="449" t="s">
        <v>20</v>
      </c>
      <c r="L112" s="449" t="s">
        <v>17</v>
      </c>
      <c r="M112" s="452" t="s">
        <v>21</v>
      </c>
      <c r="N112" s="453" t="s">
        <v>19</v>
      </c>
      <c r="O112" s="453"/>
    </row>
    <row r="113" spans="1:1024" ht="45" customHeight="1" x14ac:dyDescent="0.25">
      <c r="B113" s="448"/>
      <c r="C113" s="450"/>
      <c r="D113" s="450"/>
      <c r="E113" s="450"/>
      <c r="F113" s="449"/>
      <c r="G113" s="450"/>
      <c r="H113" s="450"/>
      <c r="I113" s="143" t="s">
        <v>22</v>
      </c>
      <c r="J113" s="143" t="s">
        <v>23</v>
      </c>
      <c r="K113" s="449"/>
      <c r="L113" s="449"/>
      <c r="M113" s="452"/>
      <c r="N113" s="42" t="s">
        <v>22</v>
      </c>
      <c r="O113" s="380" t="s">
        <v>23</v>
      </c>
    </row>
    <row r="114" spans="1:1024" s="438" customFormat="1" ht="45" x14ac:dyDescent="0.25">
      <c r="A114" s="429"/>
      <c r="B114" s="439" t="s">
        <v>121</v>
      </c>
      <c r="C114" s="440"/>
      <c r="D114" s="440"/>
      <c r="E114" s="440"/>
      <c r="F114" s="440"/>
      <c r="G114" s="440"/>
      <c r="H114" s="441"/>
      <c r="I114" s="442"/>
      <c r="J114" s="443"/>
      <c r="K114" s="444"/>
      <c r="L114" s="440"/>
      <c r="M114" s="445"/>
      <c r="N114" s="154"/>
      <c r="O114" s="446"/>
      <c r="P114" s="429"/>
      <c r="Q114" s="429"/>
      <c r="R114" s="429"/>
      <c r="S114" s="429"/>
      <c r="T114" s="429"/>
      <c r="U114" s="429"/>
      <c r="V114" s="429"/>
      <c r="W114" s="429"/>
      <c r="X114" s="429"/>
      <c r="Y114" s="429"/>
      <c r="Z114" s="429"/>
      <c r="AA114" s="429"/>
      <c r="AB114" s="429"/>
      <c r="AC114" s="429"/>
      <c r="AD114" s="429"/>
      <c r="AE114" s="429"/>
      <c r="AF114" s="429"/>
      <c r="AG114" s="429"/>
      <c r="AH114" s="429"/>
      <c r="AI114" s="429"/>
      <c r="AJ114" s="429"/>
      <c r="AK114" s="429"/>
      <c r="AL114" s="429"/>
      <c r="AM114" s="429"/>
      <c r="AN114" s="429"/>
      <c r="AO114" s="429"/>
      <c r="AP114" s="429"/>
      <c r="AQ114" s="429"/>
      <c r="AR114" s="429"/>
      <c r="AS114" s="429"/>
      <c r="AT114" s="429"/>
      <c r="AU114" s="429"/>
      <c r="AV114" s="429"/>
      <c r="AW114" s="429"/>
      <c r="AX114" s="429"/>
      <c r="AY114" s="429"/>
      <c r="AZ114" s="429"/>
      <c r="BA114" s="429"/>
      <c r="BB114" s="429"/>
      <c r="BC114" s="429"/>
      <c r="BD114" s="429"/>
      <c r="BE114" s="429"/>
      <c r="BF114" s="429"/>
      <c r="BG114" s="429"/>
      <c r="BH114" s="429"/>
      <c r="BI114" s="429"/>
      <c r="BJ114" s="429"/>
      <c r="BK114" s="429"/>
      <c r="BL114" s="429"/>
      <c r="BM114" s="429"/>
      <c r="BN114" s="429"/>
      <c r="BO114" s="429"/>
      <c r="BP114" s="429"/>
      <c r="BQ114" s="429"/>
      <c r="BR114" s="429"/>
      <c r="BS114" s="429"/>
      <c r="BT114" s="429"/>
      <c r="BU114" s="429"/>
      <c r="BV114" s="429"/>
      <c r="BW114" s="429"/>
      <c r="BX114" s="429"/>
      <c r="BY114" s="429"/>
      <c r="BZ114" s="429"/>
      <c r="CA114" s="429"/>
      <c r="CB114" s="429"/>
      <c r="CC114" s="429"/>
      <c r="CD114" s="429"/>
      <c r="CE114" s="429"/>
      <c r="CF114" s="429"/>
      <c r="CG114" s="429"/>
      <c r="CH114" s="429"/>
      <c r="CI114" s="429"/>
      <c r="CJ114" s="429"/>
      <c r="CK114" s="429"/>
      <c r="CL114" s="429"/>
      <c r="CM114" s="429"/>
      <c r="CN114" s="429"/>
      <c r="CO114" s="429"/>
      <c r="CP114" s="429"/>
      <c r="CQ114" s="429"/>
      <c r="CR114" s="429"/>
      <c r="CS114" s="429"/>
      <c r="CT114" s="429"/>
      <c r="CU114" s="429"/>
      <c r="CV114" s="429"/>
      <c r="CW114" s="429"/>
      <c r="CX114" s="429"/>
      <c r="CY114" s="429"/>
      <c r="CZ114" s="429"/>
      <c r="DA114" s="429"/>
      <c r="DB114" s="429"/>
      <c r="DC114" s="429"/>
      <c r="DD114" s="429"/>
      <c r="DE114" s="429"/>
      <c r="DF114" s="429"/>
      <c r="DG114" s="429"/>
      <c r="DH114" s="429"/>
      <c r="DI114" s="429"/>
      <c r="DJ114" s="429"/>
      <c r="DK114" s="429"/>
      <c r="DL114" s="429"/>
      <c r="DM114" s="429"/>
      <c r="DN114" s="429"/>
      <c r="DO114" s="429"/>
      <c r="DP114" s="429"/>
      <c r="DQ114" s="429"/>
      <c r="DR114" s="429"/>
      <c r="DS114" s="429"/>
      <c r="DT114" s="429"/>
      <c r="DU114" s="429"/>
      <c r="DV114" s="429"/>
      <c r="DW114" s="429"/>
      <c r="DX114" s="429"/>
      <c r="DY114" s="429"/>
      <c r="DZ114" s="429"/>
      <c r="EA114" s="429"/>
      <c r="EB114" s="429"/>
      <c r="EC114" s="429"/>
      <c r="ED114" s="429"/>
      <c r="EE114" s="429"/>
      <c r="EF114" s="429"/>
      <c r="EG114" s="429"/>
      <c r="EH114" s="429"/>
      <c r="EI114" s="429"/>
      <c r="EJ114" s="429"/>
      <c r="EK114" s="429"/>
      <c r="EL114" s="429"/>
      <c r="EM114" s="429"/>
      <c r="EN114" s="429"/>
      <c r="EO114" s="429"/>
      <c r="EP114" s="429"/>
      <c r="EQ114" s="429"/>
      <c r="ER114" s="429"/>
      <c r="ES114" s="429"/>
      <c r="ET114" s="429"/>
      <c r="EU114" s="429"/>
      <c r="EV114" s="429"/>
      <c r="EW114" s="429"/>
      <c r="EX114" s="429"/>
      <c r="EY114" s="429"/>
      <c r="EZ114" s="429"/>
      <c r="FA114" s="429"/>
      <c r="FB114" s="429"/>
      <c r="FC114" s="429"/>
      <c r="FD114" s="429"/>
      <c r="FE114" s="429"/>
      <c r="FF114" s="429"/>
      <c r="FG114" s="429"/>
      <c r="FH114" s="429"/>
      <c r="FI114" s="429"/>
      <c r="FJ114" s="429"/>
      <c r="FK114" s="429"/>
      <c r="FL114" s="429"/>
      <c r="FM114" s="429"/>
      <c r="FN114" s="429"/>
      <c r="FO114" s="429"/>
      <c r="FP114" s="429"/>
      <c r="FQ114" s="429"/>
      <c r="FR114" s="429"/>
      <c r="FS114" s="429"/>
      <c r="FT114" s="429"/>
      <c r="FU114" s="429"/>
      <c r="FV114" s="429"/>
      <c r="FW114" s="429"/>
      <c r="FX114" s="429"/>
      <c r="FY114" s="429"/>
      <c r="FZ114" s="429"/>
      <c r="GA114" s="429"/>
      <c r="GB114" s="429"/>
      <c r="GC114" s="429"/>
      <c r="GD114" s="429"/>
      <c r="GE114" s="429"/>
      <c r="GF114" s="429"/>
      <c r="GG114" s="429"/>
      <c r="GH114" s="429"/>
      <c r="GI114" s="429"/>
      <c r="GJ114" s="429"/>
      <c r="GK114" s="429"/>
      <c r="GL114" s="429"/>
      <c r="GM114" s="429"/>
      <c r="GN114" s="429"/>
      <c r="GO114" s="429"/>
      <c r="GP114" s="429"/>
      <c r="GQ114" s="429"/>
      <c r="GR114" s="429"/>
      <c r="GS114" s="429"/>
      <c r="GT114" s="429"/>
      <c r="GU114" s="429"/>
      <c r="GV114" s="429"/>
      <c r="GW114" s="429"/>
      <c r="GX114" s="429"/>
      <c r="GY114" s="429"/>
      <c r="GZ114" s="429"/>
      <c r="HA114" s="429"/>
      <c r="HB114" s="429"/>
      <c r="HC114" s="429"/>
      <c r="HD114" s="429"/>
      <c r="HE114" s="429"/>
      <c r="HF114" s="429"/>
      <c r="HG114" s="429"/>
      <c r="HH114" s="429"/>
      <c r="HI114" s="429"/>
      <c r="HJ114" s="429"/>
      <c r="HK114" s="429"/>
      <c r="HL114" s="429"/>
      <c r="HM114" s="429"/>
      <c r="HN114" s="429"/>
      <c r="HO114" s="429"/>
      <c r="HP114" s="429"/>
      <c r="HQ114" s="429"/>
      <c r="HR114" s="429"/>
      <c r="HS114" s="429"/>
      <c r="HT114" s="429"/>
      <c r="HU114" s="429"/>
      <c r="HV114" s="429"/>
      <c r="HW114" s="429"/>
      <c r="HX114" s="429"/>
      <c r="HY114" s="429"/>
      <c r="HZ114" s="429"/>
      <c r="IA114" s="429"/>
      <c r="IB114" s="429"/>
      <c r="IC114" s="429"/>
      <c r="ID114" s="429"/>
      <c r="IE114" s="429"/>
      <c r="IF114" s="429"/>
      <c r="IG114" s="429"/>
      <c r="IH114" s="429"/>
      <c r="II114" s="429"/>
      <c r="IJ114" s="429"/>
      <c r="IK114" s="429"/>
      <c r="IL114" s="429"/>
      <c r="IM114" s="429"/>
      <c r="IN114" s="429"/>
      <c r="IO114" s="429"/>
      <c r="IP114" s="429"/>
      <c r="IQ114" s="429"/>
      <c r="IR114" s="429"/>
      <c r="IS114" s="429"/>
      <c r="IT114" s="429"/>
      <c r="IU114" s="429"/>
      <c r="IV114" s="429"/>
      <c r="IW114" s="429"/>
      <c r="IX114" s="429"/>
      <c r="IY114" s="429"/>
      <c r="IZ114" s="429"/>
      <c r="JA114" s="429"/>
      <c r="JB114" s="429"/>
      <c r="JC114" s="429"/>
      <c r="JD114" s="429"/>
      <c r="JE114" s="429"/>
      <c r="JF114" s="429"/>
      <c r="JG114" s="429"/>
      <c r="JH114" s="429"/>
      <c r="JI114" s="429"/>
      <c r="JJ114" s="429"/>
      <c r="JK114" s="429"/>
      <c r="JL114" s="429"/>
      <c r="JM114" s="429"/>
      <c r="JN114" s="429"/>
      <c r="JO114" s="429"/>
      <c r="JP114" s="429"/>
      <c r="JQ114" s="429"/>
      <c r="JR114" s="429"/>
      <c r="JS114" s="429"/>
      <c r="JT114" s="429"/>
      <c r="JU114" s="429"/>
      <c r="JV114" s="429"/>
      <c r="JW114" s="429"/>
      <c r="JX114" s="429"/>
      <c r="JY114" s="429"/>
      <c r="JZ114" s="429"/>
      <c r="KA114" s="429"/>
      <c r="KB114" s="429"/>
      <c r="KC114" s="429"/>
      <c r="KD114" s="429"/>
      <c r="KE114" s="429"/>
      <c r="KF114" s="429"/>
      <c r="KG114" s="429"/>
      <c r="KH114" s="429"/>
      <c r="KI114" s="429"/>
      <c r="KJ114" s="429"/>
      <c r="KK114" s="429"/>
      <c r="KL114" s="429"/>
      <c r="KM114" s="429"/>
      <c r="KN114" s="429"/>
      <c r="KO114" s="429"/>
      <c r="KP114" s="429"/>
      <c r="KQ114" s="429"/>
      <c r="KR114" s="429"/>
      <c r="KS114" s="429"/>
      <c r="KT114" s="429"/>
      <c r="KU114" s="429"/>
      <c r="KV114" s="429"/>
      <c r="KW114" s="429"/>
      <c r="KX114" s="429"/>
      <c r="KY114" s="429"/>
      <c r="KZ114" s="429"/>
      <c r="LA114" s="429"/>
      <c r="LB114" s="429"/>
      <c r="LC114" s="429"/>
      <c r="LD114" s="429"/>
      <c r="LE114" s="429"/>
      <c r="LF114" s="429"/>
      <c r="LG114" s="429"/>
      <c r="LH114" s="429"/>
      <c r="LI114" s="429"/>
      <c r="LJ114" s="429"/>
      <c r="LK114" s="429"/>
      <c r="LL114" s="429"/>
      <c r="LM114" s="429"/>
      <c r="LN114" s="429"/>
      <c r="LO114" s="429"/>
      <c r="LP114" s="429"/>
      <c r="LQ114" s="429"/>
      <c r="LR114" s="429"/>
      <c r="LS114" s="429"/>
      <c r="LT114" s="429"/>
      <c r="LU114" s="429"/>
      <c r="LV114" s="429"/>
      <c r="LW114" s="429"/>
      <c r="LX114" s="429"/>
      <c r="LY114" s="429"/>
      <c r="LZ114" s="429"/>
      <c r="MA114" s="429"/>
      <c r="MB114" s="429"/>
      <c r="MC114" s="429"/>
      <c r="MD114" s="429"/>
      <c r="ME114" s="429"/>
      <c r="MF114" s="429"/>
      <c r="MG114" s="429"/>
      <c r="MH114" s="429"/>
      <c r="MI114" s="429"/>
      <c r="MJ114" s="429"/>
      <c r="MK114" s="429"/>
      <c r="ML114" s="429"/>
      <c r="MM114" s="429"/>
      <c r="MN114" s="429"/>
      <c r="MO114" s="429"/>
      <c r="MP114" s="429"/>
      <c r="MQ114" s="429"/>
      <c r="MR114" s="429"/>
      <c r="MS114" s="429"/>
      <c r="MT114" s="429"/>
      <c r="MU114" s="429"/>
      <c r="MV114" s="429"/>
      <c r="MW114" s="429"/>
      <c r="MX114" s="429"/>
      <c r="MY114" s="429"/>
      <c r="MZ114" s="429"/>
      <c r="NA114" s="429"/>
      <c r="NB114" s="429"/>
      <c r="NC114" s="429"/>
      <c r="ND114" s="429"/>
      <c r="NE114" s="429"/>
      <c r="NF114" s="429"/>
      <c r="NG114" s="429"/>
      <c r="NH114" s="429"/>
      <c r="NI114" s="429"/>
      <c r="NJ114" s="429"/>
      <c r="NK114" s="429"/>
      <c r="NL114" s="429"/>
      <c r="NM114" s="429"/>
      <c r="NN114" s="429"/>
      <c r="NO114" s="429"/>
      <c r="NP114" s="429"/>
      <c r="NQ114" s="429"/>
      <c r="NR114" s="429"/>
      <c r="NS114" s="429"/>
      <c r="NT114" s="429"/>
      <c r="NU114" s="429"/>
      <c r="NV114" s="429"/>
      <c r="NW114" s="429"/>
      <c r="NX114" s="429"/>
      <c r="NY114" s="429"/>
      <c r="NZ114" s="429"/>
      <c r="OA114" s="429"/>
      <c r="OB114" s="429"/>
      <c r="OC114" s="429"/>
      <c r="OD114" s="429"/>
      <c r="OE114" s="429"/>
      <c r="OF114" s="429"/>
      <c r="OG114" s="429"/>
      <c r="OH114" s="429"/>
      <c r="OI114" s="429"/>
      <c r="OJ114" s="429"/>
      <c r="OK114" s="429"/>
      <c r="OL114" s="429"/>
      <c r="OM114" s="429"/>
      <c r="ON114" s="429"/>
      <c r="OO114" s="429"/>
      <c r="OP114" s="429"/>
      <c r="OQ114" s="429"/>
      <c r="OR114" s="429"/>
      <c r="OS114" s="429"/>
      <c r="OT114" s="429"/>
      <c r="OU114" s="429"/>
      <c r="OV114" s="429"/>
      <c r="OW114" s="429"/>
      <c r="OX114" s="429"/>
      <c r="OY114" s="429"/>
      <c r="OZ114" s="429"/>
      <c r="PA114" s="429"/>
      <c r="PB114" s="429"/>
      <c r="PC114" s="429"/>
      <c r="PD114" s="429"/>
      <c r="PE114" s="429"/>
      <c r="PF114" s="429"/>
      <c r="PG114" s="429"/>
      <c r="PH114" s="429"/>
      <c r="PI114" s="429"/>
      <c r="PJ114" s="429"/>
      <c r="PK114" s="429"/>
      <c r="PL114" s="429"/>
      <c r="PM114" s="429"/>
      <c r="PN114" s="429"/>
      <c r="PO114" s="429"/>
      <c r="PP114" s="429"/>
      <c r="PQ114" s="429"/>
      <c r="PR114" s="429"/>
      <c r="PS114" s="429"/>
      <c r="PT114" s="429"/>
      <c r="PU114" s="429"/>
      <c r="PV114" s="429"/>
      <c r="PW114" s="429"/>
      <c r="PX114" s="429"/>
      <c r="PY114" s="429"/>
      <c r="PZ114" s="429"/>
      <c r="QA114" s="429"/>
      <c r="QB114" s="429"/>
      <c r="QC114" s="429"/>
      <c r="QD114" s="429"/>
      <c r="QE114" s="429"/>
      <c r="QF114" s="429"/>
      <c r="QG114" s="429"/>
      <c r="QH114" s="429"/>
      <c r="QI114" s="429"/>
      <c r="QJ114" s="429"/>
      <c r="QK114" s="429"/>
      <c r="QL114" s="429"/>
      <c r="QM114" s="429"/>
      <c r="QN114" s="429"/>
      <c r="QO114" s="429"/>
      <c r="QP114" s="429"/>
      <c r="QQ114" s="429"/>
      <c r="QR114" s="429"/>
      <c r="QS114" s="429"/>
      <c r="QT114" s="429"/>
      <c r="QU114" s="429"/>
      <c r="QV114" s="429"/>
      <c r="QW114" s="429"/>
      <c r="QX114" s="429"/>
      <c r="QY114" s="429"/>
      <c r="QZ114" s="429"/>
      <c r="RA114" s="429"/>
      <c r="RB114" s="429"/>
      <c r="RC114" s="429"/>
      <c r="RD114" s="429"/>
      <c r="RE114" s="429"/>
      <c r="RF114" s="429"/>
      <c r="RG114" s="429"/>
      <c r="RH114" s="429"/>
      <c r="RI114" s="429"/>
      <c r="RJ114" s="429"/>
      <c r="RK114" s="429"/>
      <c r="RL114" s="429"/>
      <c r="RM114" s="429"/>
      <c r="RN114" s="429"/>
      <c r="RO114" s="429"/>
      <c r="RP114" s="429"/>
      <c r="RQ114" s="429"/>
      <c r="RR114" s="429"/>
      <c r="RS114" s="429"/>
      <c r="RT114" s="429"/>
      <c r="RU114" s="429"/>
      <c r="RV114" s="429"/>
      <c r="RW114" s="429"/>
      <c r="RX114" s="429"/>
      <c r="RY114" s="429"/>
      <c r="RZ114" s="429"/>
      <c r="SA114" s="429"/>
      <c r="SB114" s="429"/>
      <c r="SC114" s="429"/>
      <c r="SD114" s="429"/>
      <c r="SE114" s="429"/>
      <c r="SF114" s="429"/>
      <c r="SG114" s="429"/>
      <c r="SH114" s="429"/>
      <c r="SI114" s="429"/>
      <c r="SJ114" s="429"/>
      <c r="SK114" s="429"/>
      <c r="SL114" s="429"/>
      <c r="SM114" s="429"/>
      <c r="SN114" s="429"/>
      <c r="SO114" s="429"/>
      <c r="SP114" s="429"/>
      <c r="SQ114" s="429"/>
      <c r="SR114" s="429"/>
      <c r="SS114" s="429"/>
      <c r="ST114" s="429"/>
      <c r="SU114" s="429"/>
      <c r="SV114" s="429"/>
      <c r="SW114" s="429"/>
      <c r="SX114" s="429"/>
      <c r="SY114" s="429"/>
      <c r="SZ114" s="429"/>
      <c r="TA114" s="429"/>
      <c r="TB114" s="429"/>
      <c r="TC114" s="429"/>
      <c r="TD114" s="429"/>
      <c r="TE114" s="429"/>
      <c r="TF114" s="429"/>
      <c r="TG114" s="429"/>
      <c r="TH114" s="429"/>
      <c r="TI114" s="429"/>
      <c r="TJ114" s="429"/>
      <c r="TK114" s="429"/>
      <c r="TL114" s="429"/>
      <c r="TM114" s="429"/>
      <c r="TN114" s="429"/>
      <c r="TO114" s="429"/>
      <c r="TP114" s="429"/>
      <c r="TQ114" s="429"/>
      <c r="TR114" s="429"/>
      <c r="TS114" s="429"/>
      <c r="TT114" s="429"/>
      <c r="TU114" s="429"/>
      <c r="TV114" s="429"/>
      <c r="TW114" s="429"/>
      <c r="TX114" s="429"/>
      <c r="TY114" s="429"/>
      <c r="TZ114" s="429"/>
      <c r="UA114" s="429"/>
      <c r="UB114" s="429"/>
      <c r="UC114" s="429"/>
      <c r="UD114" s="429"/>
      <c r="UE114" s="429"/>
      <c r="UF114" s="429"/>
      <c r="UG114" s="429"/>
      <c r="UH114" s="429"/>
      <c r="UI114" s="429"/>
      <c r="UJ114" s="429"/>
      <c r="UK114" s="429"/>
      <c r="UL114" s="429"/>
      <c r="UM114" s="429"/>
      <c r="UN114" s="429"/>
      <c r="UO114" s="429"/>
      <c r="UP114" s="429"/>
      <c r="UQ114" s="429"/>
      <c r="UR114" s="429"/>
      <c r="US114" s="429"/>
      <c r="UT114" s="429"/>
      <c r="UU114" s="429"/>
      <c r="UV114" s="429"/>
      <c r="UW114" s="429"/>
      <c r="UX114" s="429"/>
      <c r="UY114" s="429"/>
      <c r="UZ114" s="429"/>
      <c r="VA114" s="429"/>
      <c r="VB114" s="429"/>
      <c r="VC114" s="429"/>
      <c r="VD114" s="429"/>
      <c r="VE114" s="429"/>
      <c r="VF114" s="429"/>
      <c r="VG114" s="429"/>
      <c r="VH114" s="429"/>
      <c r="VI114" s="429"/>
      <c r="VJ114" s="429"/>
      <c r="VK114" s="429"/>
      <c r="VL114" s="429"/>
      <c r="VM114" s="429"/>
      <c r="VN114" s="429"/>
      <c r="VO114" s="429"/>
      <c r="VP114" s="429"/>
      <c r="VQ114" s="429"/>
      <c r="VR114" s="429"/>
      <c r="VS114" s="429"/>
      <c r="VT114" s="429"/>
      <c r="VU114" s="429"/>
      <c r="VV114" s="429"/>
      <c r="VW114" s="429"/>
      <c r="VX114" s="429"/>
      <c r="VY114" s="429"/>
      <c r="VZ114" s="429"/>
      <c r="WA114" s="429"/>
      <c r="WB114" s="429"/>
      <c r="WC114" s="429"/>
      <c r="WD114" s="429"/>
      <c r="WE114" s="429"/>
      <c r="WF114" s="429"/>
      <c r="WG114" s="429"/>
      <c r="WH114" s="429"/>
      <c r="WI114" s="429"/>
      <c r="WJ114" s="429"/>
      <c r="WK114" s="429"/>
      <c r="WL114" s="429"/>
      <c r="WM114" s="429"/>
      <c r="WN114" s="429"/>
      <c r="WO114" s="429"/>
      <c r="WP114" s="429"/>
      <c r="WQ114" s="429"/>
      <c r="WR114" s="429"/>
      <c r="WS114" s="429"/>
      <c r="WT114" s="429"/>
      <c r="WU114" s="429"/>
      <c r="WV114" s="429"/>
      <c r="WW114" s="429"/>
      <c r="WX114" s="429"/>
      <c r="WY114" s="429"/>
      <c r="WZ114" s="429"/>
      <c r="XA114" s="429"/>
      <c r="XB114" s="429"/>
      <c r="XC114" s="429"/>
      <c r="XD114" s="429"/>
      <c r="XE114" s="429"/>
      <c r="XF114" s="429"/>
      <c r="XG114" s="429"/>
      <c r="XH114" s="429"/>
      <c r="XI114" s="429"/>
      <c r="XJ114" s="429"/>
      <c r="XK114" s="429"/>
      <c r="XL114" s="429"/>
      <c r="XM114" s="429"/>
      <c r="XN114" s="429"/>
      <c r="XO114" s="429"/>
      <c r="XP114" s="429"/>
      <c r="XQ114" s="429"/>
      <c r="XR114" s="429"/>
      <c r="XS114" s="429"/>
      <c r="XT114" s="429"/>
      <c r="XU114" s="429"/>
      <c r="XV114" s="429"/>
      <c r="XW114" s="429"/>
      <c r="XX114" s="429"/>
      <c r="XY114" s="429"/>
      <c r="XZ114" s="429"/>
      <c r="YA114" s="429"/>
      <c r="YB114" s="429"/>
      <c r="YC114" s="429"/>
      <c r="YD114" s="429"/>
      <c r="YE114" s="429"/>
      <c r="YF114" s="429"/>
      <c r="YG114" s="429"/>
      <c r="YH114" s="429"/>
      <c r="YI114" s="429"/>
      <c r="YJ114" s="429"/>
      <c r="YK114" s="429"/>
      <c r="YL114" s="429"/>
      <c r="YM114" s="429"/>
      <c r="YN114" s="429"/>
      <c r="YO114" s="429"/>
      <c r="YP114" s="429"/>
      <c r="YQ114" s="429"/>
      <c r="YR114" s="429"/>
      <c r="YS114" s="429"/>
      <c r="YT114" s="429"/>
      <c r="YU114" s="429"/>
      <c r="YV114" s="429"/>
      <c r="YW114" s="429"/>
      <c r="YX114" s="429"/>
      <c r="YY114" s="429"/>
      <c r="YZ114" s="429"/>
      <c r="ZA114" s="429"/>
      <c r="ZB114" s="429"/>
      <c r="ZC114" s="429"/>
      <c r="ZD114" s="429"/>
      <c r="ZE114" s="429"/>
      <c r="ZF114" s="429"/>
      <c r="ZG114" s="429"/>
      <c r="ZH114" s="429"/>
      <c r="ZI114" s="429"/>
      <c r="ZJ114" s="429"/>
      <c r="ZK114" s="429"/>
      <c r="ZL114" s="429"/>
      <c r="ZM114" s="429"/>
      <c r="ZN114" s="429"/>
      <c r="ZO114" s="429"/>
      <c r="ZP114" s="429"/>
      <c r="ZQ114" s="429"/>
      <c r="ZR114" s="429"/>
      <c r="ZS114" s="429"/>
      <c r="ZT114" s="429"/>
      <c r="ZU114" s="429"/>
      <c r="ZV114" s="429"/>
      <c r="ZW114" s="429"/>
      <c r="ZX114" s="429"/>
      <c r="ZY114" s="429"/>
      <c r="ZZ114" s="429"/>
      <c r="AAA114" s="429"/>
      <c r="AAB114" s="429"/>
      <c r="AAC114" s="429"/>
      <c r="AAD114" s="429"/>
      <c r="AAE114" s="429"/>
      <c r="AAF114" s="429"/>
      <c r="AAG114" s="429"/>
      <c r="AAH114" s="429"/>
      <c r="AAI114" s="429"/>
      <c r="AAJ114" s="429"/>
      <c r="AAK114" s="429"/>
      <c r="AAL114" s="429"/>
      <c r="AAM114" s="429"/>
      <c r="AAN114" s="429"/>
      <c r="AAO114" s="429"/>
      <c r="AAP114" s="429"/>
      <c r="AAQ114" s="429"/>
      <c r="AAR114" s="429"/>
      <c r="AAS114" s="429"/>
      <c r="AAT114" s="429"/>
      <c r="AAU114" s="429"/>
      <c r="AAV114" s="429"/>
      <c r="AAW114" s="429"/>
      <c r="AAX114" s="429"/>
      <c r="AAY114" s="429"/>
      <c r="AAZ114" s="429"/>
      <c r="ABA114" s="429"/>
      <c r="ABB114" s="429"/>
      <c r="ABC114" s="429"/>
      <c r="ABD114" s="429"/>
      <c r="ABE114" s="429"/>
      <c r="ABF114" s="429"/>
      <c r="ABG114" s="429"/>
      <c r="ABH114" s="429"/>
      <c r="ABI114" s="429"/>
      <c r="ABJ114" s="429"/>
      <c r="ABK114" s="429"/>
      <c r="ABL114" s="429"/>
      <c r="ABM114" s="429"/>
      <c r="ABN114" s="429"/>
      <c r="ABO114" s="429"/>
      <c r="ABP114" s="429"/>
      <c r="ABQ114" s="429"/>
      <c r="ABR114" s="429"/>
      <c r="ABS114" s="429"/>
      <c r="ABT114" s="429"/>
      <c r="ABU114" s="429"/>
      <c r="ABV114" s="429"/>
      <c r="ABW114" s="429"/>
      <c r="ABX114" s="429"/>
      <c r="ABY114" s="429"/>
      <c r="ABZ114" s="429"/>
      <c r="ACA114" s="429"/>
      <c r="ACB114" s="429"/>
      <c r="ACC114" s="429"/>
      <c r="ACD114" s="429"/>
      <c r="ACE114" s="429"/>
      <c r="ACF114" s="429"/>
      <c r="ACG114" s="429"/>
      <c r="ACH114" s="429"/>
      <c r="ACI114" s="429"/>
      <c r="ACJ114" s="429"/>
      <c r="ACK114" s="429"/>
      <c r="ACL114" s="429"/>
      <c r="ACM114" s="429"/>
      <c r="ACN114" s="429"/>
      <c r="ACO114" s="429"/>
      <c r="ACP114" s="429"/>
      <c r="ACQ114" s="429"/>
      <c r="ACR114" s="429"/>
      <c r="ACS114" s="429"/>
      <c r="ACT114" s="429"/>
      <c r="ACU114" s="429"/>
      <c r="ACV114" s="429"/>
      <c r="ACW114" s="429"/>
      <c r="ACX114" s="429"/>
      <c r="ACY114" s="429"/>
      <c r="ACZ114" s="429"/>
      <c r="ADA114" s="429"/>
      <c r="ADB114" s="429"/>
      <c r="ADC114" s="429"/>
      <c r="ADD114" s="429"/>
      <c r="ADE114" s="429"/>
      <c r="ADF114" s="429"/>
      <c r="ADG114" s="429"/>
      <c r="ADH114" s="429"/>
      <c r="ADI114" s="429"/>
      <c r="ADJ114" s="429"/>
      <c r="ADK114" s="429"/>
      <c r="ADL114" s="429"/>
      <c r="ADM114" s="429"/>
      <c r="ADN114" s="429"/>
      <c r="ADO114" s="429"/>
      <c r="ADP114" s="429"/>
      <c r="ADQ114" s="429"/>
      <c r="ADR114" s="429"/>
      <c r="ADS114" s="429"/>
      <c r="ADT114" s="429"/>
      <c r="ADU114" s="429"/>
      <c r="ADV114" s="429"/>
      <c r="ADW114" s="429"/>
      <c r="ADX114" s="429"/>
      <c r="ADY114" s="429"/>
      <c r="ADZ114" s="429"/>
      <c r="AEA114" s="429"/>
      <c r="AEB114" s="429"/>
      <c r="AEC114" s="429"/>
      <c r="AED114" s="429"/>
      <c r="AEE114" s="429"/>
      <c r="AEF114" s="429"/>
      <c r="AEG114" s="429"/>
      <c r="AEH114" s="429"/>
      <c r="AEI114" s="429"/>
      <c r="AEJ114" s="429"/>
      <c r="AEK114" s="429"/>
      <c r="AEL114" s="429"/>
      <c r="AEM114" s="429"/>
      <c r="AEN114" s="429"/>
      <c r="AEO114" s="429"/>
      <c r="AEP114" s="429"/>
      <c r="AEQ114" s="429"/>
      <c r="AER114" s="429"/>
      <c r="AES114" s="429"/>
      <c r="AET114" s="429"/>
      <c r="AEU114" s="429"/>
      <c r="AEV114" s="429"/>
      <c r="AEW114" s="429"/>
      <c r="AEX114" s="429"/>
      <c r="AEY114" s="429"/>
      <c r="AEZ114" s="429"/>
      <c r="AFA114" s="429"/>
      <c r="AFB114" s="429"/>
      <c r="AFC114" s="429"/>
      <c r="AFD114" s="429"/>
      <c r="AFE114" s="429"/>
      <c r="AFF114" s="429"/>
      <c r="AFG114" s="429"/>
      <c r="AFH114" s="429"/>
      <c r="AFI114" s="429"/>
      <c r="AFJ114" s="429"/>
      <c r="AFK114" s="429"/>
      <c r="AFL114" s="429"/>
      <c r="AFM114" s="429"/>
      <c r="AFN114" s="429"/>
      <c r="AFO114" s="429"/>
      <c r="AFP114" s="429"/>
      <c r="AFQ114" s="429"/>
      <c r="AFR114" s="429"/>
      <c r="AFS114" s="429"/>
      <c r="AFT114" s="429"/>
      <c r="AFU114" s="429"/>
      <c r="AFV114" s="429"/>
      <c r="AFW114" s="429"/>
      <c r="AFX114" s="429"/>
      <c r="AFY114" s="429"/>
      <c r="AFZ114" s="429"/>
      <c r="AGA114" s="429"/>
      <c r="AGB114" s="429"/>
      <c r="AGC114" s="429"/>
      <c r="AGD114" s="429"/>
      <c r="AGE114" s="429"/>
      <c r="AGF114" s="429"/>
      <c r="AGG114" s="429"/>
      <c r="AGH114" s="429"/>
      <c r="AGI114" s="429"/>
      <c r="AGJ114" s="429"/>
      <c r="AGK114" s="429"/>
      <c r="AGL114" s="429"/>
      <c r="AGM114" s="429"/>
      <c r="AGN114" s="429"/>
      <c r="AGO114" s="429"/>
      <c r="AGP114" s="429"/>
      <c r="AGQ114" s="429"/>
      <c r="AGR114" s="429"/>
      <c r="AGS114" s="429"/>
      <c r="AGT114" s="429"/>
      <c r="AGU114" s="429"/>
      <c r="AGV114" s="429"/>
      <c r="AGW114" s="429"/>
      <c r="AGX114" s="429"/>
      <c r="AGY114" s="429"/>
      <c r="AGZ114" s="429"/>
      <c r="AHA114" s="429"/>
      <c r="AHB114" s="429"/>
      <c r="AHC114" s="429"/>
      <c r="AHD114" s="429"/>
      <c r="AHE114" s="429"/>
      <c r="AHF114" s="429"/>
      <c r="AHG114" s="429"/>
      <c r="AHH114" s="429"/>
      <c r="AHI114" s="429"/>
      <c r="AHJ114" s="429"/>
      <c r="AHK114" s="429"/>
      <c r="AHL114" s="429"/>
      <c r="AHM114" s="429"/>
      <c r="AHN114" s="429"/>
      <c r="AHO114" s="429"/>
      <c r="AHP114" s="429"/>
      <c r="AHQ114" s="429"/>
      <c r="AHR114" s="429"/>
      <c r="AHS114" s="429"/>
      <c r="AHT114" s="429"/>
      <c r="AHU114" s="429"/>
      <c r="AHV114" s="429"/>
      <c r="AHW114" s="429"/>
      <c r="AHX114" s="429"/>
      <c r="AHY114" s="429"/>
      <c r="AHZ114" s="429"/>
      <c r="AIA114" s="429"/>
      <c r="AIB114" s="429"/>
      <c r="AIC114" s="429"/>
      <c r="AID114" s="429"/>
      <c r="AIE114" s="429"/>
      <c r="AIF114" s="429"/>
      <c r="AIG114" s="429"/>
      <c r="AIH114" s="429"/>
      <c r="AII114" s="429"/>
      <c r="AIJ114" s="429"/>
      <c r="AIK114" s="429"/>
      <c r="AIL114" s="429"/>
      <c r="AIM114" s="429"/>
      <c r="AIN114" s="429"/>
      <c r="AIO114" s="429"/>
      <c r="AIP114" s="429"/>
      <c r="AIQ114" s="429"/>
      <c r="AIR114" s="429"/>
      <c r="AIS114" s="429"/>
      <c r="AIT114" s="429"/>
      <c r="AIU114" s="429"/>
      <c r="AIV114" s="429"/>
      <c r="AIW114" s="429"/>
      <c r="AIX114" s="429"/>
      <c r="AIY114" s="429"/>
      <c r="AIZ114" s="429"/>
      <c r="AJA114" s="429"/>
      <c r="AJB114" s="429"/>
      <c r="AJC114" s="429"/>
      <c r="AJD114" s="429"/>
      <c r="AJE114" s="429"/>
      <c r="AJF114" s="429"/>
      <c r="AJG114" s="429"/>
      <c r="AJH114" s="429"/>
      <c r="AJI114" s="429"/>
      <c r="AJJ114" s="429"/>
      <c r="AJK114" s="429"/>
      <c r="AJL114" s="429"/>
      <c r="AJM114" s="429"/>
      <c r="AJN114" s="429"/>
      <c r="AJO114" s="429"/>
      <c r="AJP114" s="429"/>
      <c r="AJQ114" s="429"/>
      <c r="AJR114" s="429"/>
      <c r="AJS114" s="429"/>
      <c r="AJT114" s="429"/>
      <c r="AJU114" s="429"/>
      <c r="AJV114" s="429"/>
      <c r="AJW114" s="429"/>
      <c r="AJX114" s="429"/>
      <c r="AJY114" s="429"/>
      <c r="AJZ114" s="429"/>
      <c r="AKA114" s="429"/>
      <c r="AKB114" s="429"/>
      <c r="AKC114" s="429"/>
      <c r="AKD114" s="429"/>
      <c r="AKE114" s="429"/>
      <c r="AKF114" s="429"/>
      <c r="AKG114" s="429"/>
      <c r="AKH114" s="429"/>
      <c r="AKI114" s="429"/>
      <c r="AKJ114" s="429"/>
      <c r="AKK114" s="429"/>
      <c r="AKL114" s="429"/>
      <c r="AKM114" s="429"/>
      <c r="AKN114" s="429"/>
      <c r="AKO114" s="429"/>
      <c r="AKP114" s="429"/>
      <c r="AKQ114" s="429"/>
      <c r="AKR114" s="429"/>
      <c r="AKS114" s="429"/>
      <c r="AKT114" s="429"/>
      <c r="AKU114" s="429"/>
      <c r="AKV114" s="429"/>
      <c r="AKW114" s="429"/>
      <c r="AKX114" s="429"/>
      <c r="AKY114" s="429"/>
      <c r="AKZ114" s="429"/>
      <c r="ALA114" s="429"/>
      <c r="ALB114" s="429"/>
      <c r="ALC114" s="429"/>
      <c r="ALD114" s="429"/>
      <c r="ALE114" s="429"/>
      <c r="ALF114" s="429"/>
      <c r="ALG114" s="429"/>
      <c r="ALH114" s="429"/>
      <c r="ALI114" s="429"/>
      <c r="ALJ114" s="429"/>
      <c r="ALK114" s="429"/>
      <c r="ALL114" s="429"/>
      <c r="ALM114" s="429"/>
      <c r="ALN114" s="429"/>
      <c r="ALO114" s="429"/>
      <c r="ALP114" s="429"/>
      <c r="ALQ114" s="429"/>
      <c r="ALR114" s="429"/>
      <c r="ALS114" s="429"/>
      <c r="ALT114" s="429"/>
      <c r="ALU114" s="429"/>
      <c r="ALV114" s="429"/>
      <c r="ALW114" s="429"/>
      <c r="ALX114" s="429"/>
      <c r="ALY114" s="429"/>
      <c r="ALZ114" s="429"/>
      <c r="AMA114" s="429"/>
      <c r="AMB114" s="429"/>
      <c r="AMC114" s="429"/>
      <c r="AMD114" s="429"/>
      <c r="AME114" s="429"/>
      <c r="AMF114" s="429"/>
      <c r="AMG114" s="429"/>
      <c r="AMH114" s="429"/>
      <c r="AMI114" s="429"/>
      <c r="AMJ114" s="429"/>
    </row>
    <row r="115" spans="1:1024" x14ac:dyDescent="0.25">
      <c r="B115" s="61"/>
      <c r="C115" s="95"/>
      <c r="D115" s="77"/>
      <c r="E115" s="77"/>
      <c r="F115" s="77"/>
      <c r="G115" s="77"/>
      <c r="H115" s="85"/>
      <c r="I115" s="86"/>
      <c r="J115" s="151"/>
      <c r="K115" s="152"/>
      <c r="L115" s="77"/>
      <c r="M115" s="153"/>
      <c r="N115" s="154"/>
      <c r="O115" s="393"/>
    </row>
    <row r="116" spans="1:1024" x14ac:dyDescent="0.25">
      <c r="B116" s="44" t="s">
        <v>122</v>
      </c>
      <c r="C116" s="60" t="s">
        <v>123</v>
      </c>
      <c r="D116" s="54" t="s">
        <v>124</v>
      </c>
      <c r="E116" s="54"/>
      <c r="F116" s="54">
        <v>2.2999999999999998</v>
      </c>
      <c r="G116" s="54">
        <v>55.2</v>
      </c>
      <c r="H116" s="54">
        <v>305.74</v>
      </c>
      <c r="I116" s="54">
        <v>382.17</v>
      </c>
      <c r="J116" s="54">
        <v>403.6</v>
      </c>
      <c r="K116" s="57">
        <v>178.39</v>
      </c>
      <c r="L116" s="57">
        <f t="shared" ref="L116:L129" si="8">F116*K116</f>
        <v>410.29699999999991</v>
      </c>
      <c r="M116" s="426">
        <f>(L116+L117)*2.202</f>
        <v>1657.0358279999998</v>
      </c>
      <c r="N116" s="58">
        <f>M116*$N$2</f>
        <v>2071.2947849999996</v>
      </c>
      <c r="O116" s="382">
        <f>M116*$N$1*$N$3</f>
        <v>2187.2872929599998</v>
      </c>
    </row>
    <row r="117" spans="1:1024" x14ac:dyDescent="0.25">
      <c r="B117" s="96"/>
      <c r="C117" s="54" t="s">
        <v>125</v>
      </c>
      <c r="D117" s="54" t="s">
        <v>126</v>
      </c>
      <c r="E117" s="54"/>
      <c r="F117" s="54">
        <v>2.2999999999999998</v>
      </c>
      <c r="G117" s="54">
        <v>33.42</v>
      </c>
      <c r="H117" s="54"/>
      <c r="I117" s="54"/>
      <c r="J117" s="54"/>
      <c r="K117" s="57">
        <v>148.79</v>
      </c>
      <c r="L117" s="57">
        <f t="shared" si="8"/>
        <v>342.21699999999993</v>
      </c>
      <c r="M117" s="426"/>
      <c r="N117" s="58"/>
      <c r="O117" s="382"/>
    </row>
    <row r="118" spans="1:1024" x14ac:dyDescent="0.25">
      <c r="B118" s="75" t="s">
        <v>127</v>
      </c>
      <c r="C118" s="54" t="s">
        <v>105</v>
      </c>
      <c r="D118" s="54" t="s">
        <v>124</v>
      </c>
      <c r="E118" s="54"/>
      <c r="F118" s="54">
        <v>2.88</v>
      </c>
      <c r="G118" s="54">
        <v>69.12</v>
      </c>
      <c r="H118" s="54">
        <v>382.83</v>
      </c>
      <c r="I118" s="54">
        <v>478.54</v>
      </c>
      <c r="J118" s="54">
        <v>505.3</v>
      </c>
      <c r="K118" s="57">
        <v>178.39</v>
      </c>
      <c r="L118" s="57">
        <f t="shared" si="8"/>
        <v>513.76319999999998</v>
      </c>
      <c r="M118" s="426">
        <f t="shared" ref="M118:M128" si="9">(L118+L119)*2.202</f>
        <v>2074.8970367999996</v>
      </c>
      <c r="N118" s="58">
        <f>M118*$N$2</f>
        <v>2593.6212959999993</v>
      </c>
      <c r="O118" s="382">
        <f>M118*$N$1*$N$3</f>
        <v>2738.8640885759996</v>
      </c>
    </row>
    <row r="119" spans="1:1024" x14ac:dyDescent="0.25">
      <c r="B119" s="75"/>
      <c r="C119" s="54"/>
      <c r="D119" s="54" t="s">
        <v>126</v>
      </c>
      <c r="E119" s="54"/>
      <c r="F119" s="54">
        <v>2.88</v>
      </c>
      <c r="G119" s="54">
        <v>41.85</v>
      </c>
      <c r="H119" s="54"/>
      <c r="I119" s="54"/>
      <c r="J119" s="54"/>
      <c r="K119" s="57">
        <v>148.79</v>
      </c>
      <c r="L119" s="57">
        <f t="shared" si="8"/>
        <v>428.51519999999994</v>
      </c>
      <c r="M119" s="426"/>
      <c r="N119" s="156"/>
      <c r="O119" s="394"/>
    </row>
    <row r="120" spans="1:1024" x14ac:dyDescent="0.25">
      <c r="B120" s="75" t="s">
        <v>128</v>
      </c>
      <c r="C120" s="54" t="s">
        <v>105</v>
      </c>
      <c r="D120" s="54" t="s">
        <v>124</v>
      </c>
      <c r="E120" s="54"/>
      <c r="F120" s="54">
        <v>3.6</v>
      </c>
      <c r="G120" s="54">
        <v>86.4</v>
      </c>
      <c r="H120" s="54">
        <v>478.54</v>
      </c>
      <c r="I120" s="54">
        <v>598.17999999999995</v>
      </c>
      <c r="J120" s="54">
        <v>631.70000000000005</v>
      </c>
      <c r="K120" s="57">
        <v>178.39</v>
      </c>
      <c r="L120" s="57">
        <f t="shared" si="8"/>
        <v>642.20399999999995</v>
      </c>
      <c r="M120" s="426">
        <f t="shared" si="9"/>
        <v>2593.6212959999998</v>
      </c>
      <c r="N120" s="58">
        <f>M120*$N$2</f>
        <v>3242.0266199999996</v>
      </c>
      <c r="O120" s="382">
        <f>M120*$N$1*$N$3</f>
        <v>3423.58011072</v>
      </c>
    </row>
    <row r="121" spans="1:1024" x14ac:dyDescent="0.25">
      <c r="B121" s="75"/>
      <c r="C121" s="54"/>
      <c r="D121" s="54" t="s">
        <v>126</v>
      </c>
      <c r="E121" s="54"/>
      <c r="F121" s="54">
        <v>3.6</v>
      </c>
      <c r="G121" s="54">
        <v>52.31</v>
      </c>
      <c r="H121" s="54"/>
      <c r="I121" s="54"/>
      <c r="J121" s="54"/>
      <c r="K121" s="57">
        <v>148.79</v>
      </c>
      <c r="L121" s="57">
        <f t="shared" si="8"/>
        <v>535.64400000000001</v>
      </c>
      <c r="M121" s="426"/>
      <c r="N121" s="58"/>
      <c r="O121" s="382"/>
    </row>
    <row r="122" spans="1:1024" x14ac:dyDescent="0.25">
      <c r="B122" s="75" t="s">
        <v>129</v>
      </c>
      <c r="C122" s="54" t="s">
        <v>105</v>
      </c>
      <c r="D122" s="54" t="s">
        <v>124</v>
      </c>
      <c r="E122" s="54"/>
      <c r="F122" s="54">
        <v>4.5</v>
      </c>
      <c r="G122" s="54">
        <v>108</v>
      </c>
      <c r="H122" s="54">
        <v>598.17999999999995</v>
      </c>
      <c r="I122" s="54">
        <v>747.72</v>
      </c>
      <c r="J122" s="54"/>
      <c r="K122" s="57">
        <v>178.39</v>
      </c>
      <c r="L122" s="57">
        <f t="shared" si="8"/>
        <v>802.75499999999988</v>
      </c>
      <c r="M122" s="426">
        <f t="shared" si="9"/>
        <v>3242.0266199999996</v>
      </c>
      <c r="N122" s="58">
        <f>M122*$N$2</f>
        <v>4052.5332749999998</v>
      </c>
      <c r="O122" s="382">
        <v>0</v>
      </c>
    </row>
    <row r="123" spans="1:1024" x14ac:dyDescent="0.25">
      <c r="B123" s="75"/>
      <c r="C123" s="54"/>
      <c r="D123" s="54" t="s">
        <v>126</v>
      </c>
      <c r="E123" s="54"/>
      <c r="F123" s="54">
        <v>4.5</v>
      </c>
      <c r="G123" s="54">
        <v>65.39</v>
      </c>
      <c r="H123" s="54"/>
      <c r="I123" s="54"/>
      <c r="J123" s="54"/>
      <c r="K123" s="57">
        <v>148.79</v>
      </c>
      <c r="L123" s="57">
        <f t="shared" si="8"/>
        <v>669.55499999999995</v>
      </c>
      <c r="M123" s="426"/>
      <c r="N123" s="58"/>
      <c r="O123" s="382"/>
    </row>
    <row r="124" spans="1:1024" x14ac:dyDescent="0.25">
      <c r="B124" s="75" t="s">
        <v>130</v>
      </c>
      <c r="C124" s="54" t="s">
        <v>105</v>
      </c>
      <c r="D124" s="54" t="s">
        <v>124</v>
      </c>
      <c r="E124" s="54"/>
      <c r="F124" s="54">
        <v>5.6</v>
      </c>
      <c r="G124" s="54">
        <v>134.4</v>
      </c>
      <c r="H124" s="54">
        <v>1025.1199999999999</v>
      </c>
      <c r="I124" s="54">
        <v>1281.4000000000001</v>
      </c>
      <c r="J124" s="54"/>
      <c r="K124" s="57">
        <v>178.39</v>
      </c>
      <c r="L124" s="57">
        <f t="shared" si="8"/>
        <v>998.98399999999981</v>
      </c>
      <c r="M124" s="426">
        <f t="shared" si="9"/>
        <v>5869.2812639999993</v>
      </c>
      <c r="N124" s="58">
        <f>M124*$N$2</f>
        <v>7336.6015799999986</v>
      </c>
      <c r="O124" s="382">
        <v>0</v>
      </c>
    </row>
    <row r="125" spans="1:1024" x14ac:dyDescent="0.25">
      <c r="B125" s="75"/>
      <c r="C125" s="54"/>
      <c r="D125" s="54" t="s">
        <v>126</v>
      </c>
      <c r="E125" s="54"/>
      <c r="F125" s="54">
        <v>11.2</v>
      </c>
      <c r="G125" s="54">
        <v>162.74</v>
      </c>
      <c r="H125" s="54"/>
      <c r="I125" s="54"/>
      <c r="J125" s="54"/>
      <c r="K125" s="57">
        <v>148.79</v>
      </c>
      <c r="L125" s="57">
        <f t="shared" si="8"/>
        <v>1666.4479999999999</v>
      </c>
      <c r="M125" s="426"/>
      <c r="N125" s="58"/>
      <c r="O125" s="382"/>
    </row>
    <row r="126" spans="1:1024" x14ac:dyDescent="0.25">
      <c r="B126" s="75" t="s">
        <v>131</v>
      </c>
      <c r="C126" s="54"/>
      <c r="D126" s="54" t="s">
        <v>124</v>
      </c>
      <c r="E126" s="54"/>
      <c r="F126" s="54">
        <v>7</v>
      </c>
      <c r="G126" s="54">
        <v>168</v>
      </c>
      <c r="H126" s="54">
        <v>1281.4000000000001</v>
      </c>
      <c r="I126" s="54">
        <v>1601.75</v>
      </c>
      <c r="J126" s="54"/>
      <c r="K126" s="57">
        <v>178.39</v>
      </c>
      <c r="L126" s="57">
        <f t="shared" si="8"/>
        <v>1248.73</v>
      </c>
      <c r="M126" s="426">
        <f t="shared" si="9"/>
        <v>7336.6015799999996</v>
      </c>
      <c r="N126" s="58">
        <f>M126*$N$2</f>
        <v>9170.7519749999992</v>
      </c>
      <c r="O126" s="382">
        <v>0</v>
      </c>
    </row>
    <row r="127" spans="1:1024" x14ac:dyDescent="0.25">
      <c r="B127" s="75"/>
      <c r="C127" s="54"/>
      <c r="D127" s="54" t="s">
        <v>126</v>
      </c>
      <c r="E127" s="54"/>
      <c r="F127" s="54">
        <v>14</v>
      </c>
      <c r="G127" s="54">
        <v>203.42</v>
      </c>
      <c r="H127" s="54"/>
      <c r="I127" s="54"/>
      <c r="J127" s="54"/>
      <c r="K127" s="57">
        <v>148.79</v>
      </c>
      <c r="L127" s="57">
        <f t="shared" si="8"/>
        <v>2083.06</v>
      </c>
      <c r="M127" s="426"/>
      <c r="N127" s="58"/>
      <c r="O127" s="382"/>
    </row>
    <row r="128" spans="1:1024" x14ac:dyDescent="0.25">
      <c r="B128" s="96" t="s">
        <v>132</v>
      </c>
      <c r="C128" s="46" t="s">
        <v>105</v>
      </c>
      <c r="D128" s="46" t="s">
        <v>124</v>
      </c>
      <c r="E128" s="46"/>
      <c r="F128" s="46">
        <v>8.75</v>
      </c>
      <c r="G128" s="46">
        <v>210</v>
      </c>
      <c r="H128" s="46">
        <v>1601.75</v>
      </c>
      <c r="I128" s="46">
        <v>2002.19</v>
      </c>
      <c r="J128" s="46"/>
      <c r="K128" s="57">
        <v>178.39</v>
      </c>
      <c r="L128" s="51">
        <f t="shared" si="8"/>
        <v>1560.9124999999999</v>
      </c>
      <c r="M128" s="426">
        <f t="shared" si="9"/>
        <v>9170.7519749999974</v>
      </c>
      <c r="N128" s="52">
        <f>M128*$N$2</f>
        <v>11463.439968749997</v>
      </c>
      <c r="O128" s="381">
        <v>0</v>
      </c>
    </row>
    <row r="129" spans="1:1024" x14ac:dyDescent="0.25">
      <c r="B129" s="75"/>
      <c r="C129" s="54"/>
      <c r="D129" s="54" t="s">
        <v>126</v>
      </c>
      <c r="E129" s="54"/>
      <c r="F129" s="54">
        <v>17.5</v>
      </c>
      <c r="G129" s="54">
        <v>254.28</v>
      </c>
      <c r="H129" s="54"/>
      <c r="I129" s="54"/>
      <c r="J129" s="54"/>
      <c r="K129" s="57">
        <v>148.79</v>
      </c>
      <c r="L129" s="57">
        <f t="shared" si="8"/>
        <v>2603.8249999999998</v>
      </c>
      <c r="M129" s="155"/>
      <c r="N129" s="156"/>
      <c r="O129" s="394"/>
    </row>
    <row r="130" spans="1:1024" ht="75" x14ac:dyDescent="0.25">
      <c r="B130" s="157" t="s">
        <v>133</v>
      </c>
      <c r="C130" s="54"/>
      <c r="D130" s="54"/>
      <c r="E130" s="54"/>
      <c r="F130" s="54"/>
      <c r="G130" s="54"/>
      <c r="H130" s="68"/>
      <c r="I130" s="87"/>
      <c r="J130" s="158"/>
      <c r="K130" s="159"/>
      <c r="L130" s="57"/>
      <c r="M130" s="57"/>
      <c r="N130" s="156"/>
      <c r="O130" s="394"/>
    </row>
    <row r="131" spans="1:1024" s="438" customFormat="1" ht="45" x14ac:dyDescent="0.25">
      <c r="A131" s="429"/>
      <c r="B131" s="430" t="s">
        <v>134</v>
      </c>
      <c r="C131" s="431" t="s">
        <v>123</v>
      </c>
      <c r="D131" s="431" t="s">
        <v>124</v>
      </c>
      <c r="E131" s="431"/>
      <c r="F131" s="431">
        <v>1.44</v>
      </c>
      <c r="G131" s="431">
        <v>34.56</v>
      </c>
      <c r="H131" s="432">
        <v>191.42</v>
      </c>
      <c r="I131" s="433">
        <v>239.27</v>
      </c>
      <c r="J131" s="434">
        <v>252.7</v>
      </c>
      <c r="K131" s="435">
        <v>178.39</v>
      </c>
      <c r="L131" s="435">
        <f t="shared" ref="L131:L162" si="10">F131*K131</f>
        <v>256.88159999999999</v>
      </c>
      <c r="M131" s="436">
        <f>(L131+L132)*2.202</f>
        <v>1037.4485183999998</v>
      </c>
      <c r="N131" s="52">
        <f>M131*$N$2</f>
        <v>1296.8106479999997</v>
      </c>
      <c r="O131" s="437">
        <f>M131*$N$1*$N$3</f>
        <v>1369.4320442879998</v>
      </c>
      <c r="P131" s="429"/>
      <c r="Q131" s="429"/>
      <c r="R131" s="429"/>
      <c r="S131" s="429"/>
      <c r="T131" s="429"/>
      <c r="U131" s="429"/>
      <c r="V131" s="429"/>
      <c r="W131" s="429"/>
      <c r="X131" s="429"/>
      <c r="Y131" s="429"/>
      <c r="Z131" s="429"/>
      <c r="AA131" s="429"/>
      <c r="AB131" s="429"/>
      <c r="AC131" s="429"/>
      <c r="AD131" s="429"/>
      <c r="AE131" s="429"/>
      <c r="AF131" s="429"/>
      <c r="AG131" s="429"/>
      <c r="AH131" s="429"/>
      <c r="AI131" s="429"/>
      <c r="AJ131" s="429"/>
      <c r="AK131" s="429"/>
      <c r="AL131" s="429"/>
      <c r="AM131" s="429"/>
      <c r="AN131" s="429"/>
      <c r="AO131" s="429"/>
      <c r="AP131" s="429"/>
      <c r="AQ131" s="429"/>
      <c r="AR131" s="429"/>
      <c r="AS131" s="429"/>
      <c r="AT131" s="429"/>
      <c r="AU131" s="429"/>
      <c r="AV131" s="429"/>
      <c r="AW131" s="429"/>
      <c r="AX131" s="429"/>
      <c r="AY131" s="429"/>
      <c r="AZ131" s="429"/>
      <c r="BA131" s="429"/>
      <c r="BB131" s="429"/>
      <c r="BC131" s="429"/>
      <c r="BD131" s="429"/>
      <c r="BE131" s="429"/>
      <c r="BF131" s="429"/>
      <c r="BG131" s="429"/>
      <c r="BH131" s="429"/>
      <c r="BI131" s="429"/>
      <c r="BJ131" s="429"/>
      <c r="BK131" s="429"/>
      <c r="BL131" s="429"/>
      <c r="BM131" s="429"/>
      <c r="BN131" s="429"/>
      <c r="BO131" s="429"/>
      <c r="BP131" s="429"/>
      <c r="BQ131" s="429"/>
      <c r="BR131" s="429"/>
      <c r="BS131" s="429"/>
      <c r="BT131" s="429"/>
      <c r="BU131" s="429"/>
      <c r="BV131" s="429"/>
      <c r="BW131" s="429"/>
      <c r="BX131" s="429"/>
      <c r="BY131" s="429"/>
      <c r="BZ131" s="429"/>
      <c r="CA131" s="429"/>
      <c r="CB131" s="429"/>
      <c r="CC131" s="429"/>
      <c r="CD131" s="429"/>
      <c r="CE131" s="429"/>
      <c r="CF131" s="429"/>
      <c r="CG131" s="429"/>
      <c r="CH131" s="429"/>
      <c r="CI131" s="429"/>
      <c r="CJ131" s="429"/>
      <c r="CK131" s="429"/>
      <c r="CL131" s="429"/>
      <c r="CM131" s="429"/>
      <c r="CN131" s="429"/>
      <c r="CO131" s="429"/>
      <c r="CP131" s="429"/>
      <c r="CQ131" s="429"/>
      <c r="CR131" s="429"/>
      <c r="CS131" s="429"/>
      <c r="CT131" s="429"/>
      <c r="CU131" s="429"/>
      <c r="CV131" s="429"/>
      <c r="CW131" s="429"/>
      <c r="CX131" s="429"/>
      <c r="CY131" s="429"/>
      <c r="CZ131" s="429"/>
      <c r="DA131" s="429"/>
      <c r="DB131" s="429"/>
      <c r="DC131" s="429"/>
      <c r="DD131" s="429"/>
      <c r="DE131" s="429"/>
      <c r="DF131" s="429"/>
      <c r="DG131" s="429"/>
      <c r="DH131" s="429"/>
      <c r="DI131" s="429"/>
      <c r="DJ131" s="429"/>
      <c r="DK131" s="429"/>
      <c r="DL131" s="429"/>
      <c r="DM131" s="429"/>
      <c r="DN131" s="429"/>
      <c r="DO131" s="429"/>
      <c r="DP131" s="429"/>
      <c r="DQ131" s="429"/>
      <c r="DR131" s="429"/>
      <c r="DS131" s="429"/>
      <c r="DT131" s="429"/>
      <c r="DU131" s="429"/>
      <c r="DV131" s="429"/>
      <c r="DW131" s="429"/>
      <c r="DX131" s="429"/>
      <c r="DY131" s="429"/>
      <c r="DZ131" s="429"/>
      <c r="EA131" s="429"/>
      <c r="EB131" s="429"/>
      <c r="EC131" s="429"/>
      <c r="ED131" s="429"/>
      <c r="EE131" s="429"/>
      <c r="EF131" s="429"/>
      <c r="EG131" s="429"/>
      <c r="EH131" s="429"/>
      <c r="EI131" s="429"/>
      <c r="EJ131" s="429"/>
      <c r="EK131" s="429"/>
      <c r="EL131" s="429"/>
      <c r="EM131" s="429"/>
      <c r="EN131" s="429"/>
      <c r="EO131" s="429"/>
      <c r="EP131" s="429"/>
      <c r="EQ131" s="429"/>
      <c r="ER131" s="429"/>
      <c r="ES131" s="429"/>
      <c r="ET131" s="429"/>
      <c r="EU131" s="429"/>
      <c r="EV131" s="429"/>
      <c r="EW131" s="429"/>
      <c r="EX131" s="429"/>
      <c r="EY131" s="429"/>
      <c r="EZ131" s="429"/>
      <c r="FA131" s="429"/>
      <c r="FB131" s="429"/>
      <c r="FC131" s="429"/>
      <c r="FD131" s="429"/>
      <c r="FE131" s="429"/>
      <c r="FF131" s="429"/>
      <c r="FG131" s="429"/>
      <c r="FH131" s="429"/>
      <c r="FI131" s="429"/>
      <c r="FJ131" s="429"/>
      <c r="FK131" s="429"/>
      <c r="FL131" s="429"/>
      <c r="FM131" s="429"/>
      <c r="FN131" s="429"/>
      <c r="FO131" s="429"/>
      <c r="FP131" s="429"/>
      <c r="FQ131" s="429"/>
      <c r="FR131" s="429"/>
      <c r="FS131" s="429"/>
      <c r="FT131" s="429"/>
      <c r="FU131" s="429"/>
      <c r="FV131" s="429"/>
      <c r="FW131" s="429"/>
      <c r="FX131" s="429"/>
      <c r="FY131" s="429"/>
      <c r="FZ131" s="429"/>
      <c r="GA131" s="429"/>
      <c r="GB131" s="429"/>
      <c r="GC131" s="429"/>
      <c r="GD131" s="429"/>
      <c r="GE131" s="429"/>
      <c r="GF131" s="429"/>
      <c r="GG131" s="429"/>
      <c r="GH131" s="429"/>
      <c r="GI131" s="429"/>
      <c r="GJ131" s="429"/>
      <c r="GK131" s="429"/>
      <c r="GL131" s="429"/>
      <c r="GM131" s="429"/>
      <c r="GN131" s="429"/>
      <c r="GO131" s="429"/>
      <c r="GP131" s="429"/>
      <c r="GQ131" s="429"/>
      <c r="GR131" s="429"/>
      <c r="GS131" s="429"/>
      <c r="GT131" s="429"/>
      <c r="GU131" s="429"/>
      <c r="GV131" s="429"/>
      <c r="GW131" s="429"/>
      <c r="GX131" s="429"/>
      <c r="GY131" s="429"/>
      <c r="GZ131" s="429"/>
      <c r="HA131" s="429"/>
      <c r="HB131" s="429"/>
      <c r="HC131" s="429"/>
      <c r="HD131" s="429"/>
      <c r="HE131" s="429"/>
      <c r="HF131" s="429"/>
      <c r="HG131" s="429"/>
      <c r="HH131" s="429"/>
      <c r="HI131" s="429"/>
      <c r="HJ131" s="429"/>
      <c r="HK131" s="429"/>
      <c r="HL131" s="429"/>
      <c r="HM131" s="429"/>
      <c r="HN131" s="429"/>
      <c r="HO131" s="429"/>
      <c r="HP131" s="429"/>
      <c r="HQ131" s="429"/>
      <c r="HR131" s="429"/>
      <c r="HS131" s="429"/>
      <c r="HT131" s="429"/>
      <c r="HU131" s="429"/>
      <c r="HV131" s="429"/>
      <c r="HW131" s="429"/>
      <c r="HX131" s="429"/>
      <c r="HY131" s="429"/>
      <c r="HZ131" s="429"/>
      <c r="IA131" s="429"/>
      <c r="IB131" s="429"/>
      <c r="IC131" s="429"/>
      <c r="ID131" s="429"/>
      <c r="IE131" s="429"/>
      <c r="IF131" s="429"/>
      <c r="IG131" s="429"/>
      <c r="IH131" s="429"/>
      <c r="II131" s="429"/>
      <c r="IJ131" s="429"/>
      <c r="IK131" s="429"/>
      <c r="IL131" s="429"/>
      <c r="IM131" s="429"/>
      <c r="IN131" s="429"/>
      <c r="IO131" s="429"/>
      <c r="IP131" s="429"/>
      <c r="IQ131" s="429"/>
      <c r="IR131" s="429"/>
      <c r="IS131" s="429"/>
      <c r="IT131" s="429"/>
      <c r="IU131" s="429"/>
      <c r="IV131" s="429"/>
      <c r="IW131" s="429"/>
      <c r="IX131" s="429"/>
      <c r="IY131" s="429"/>
      <c r="IZ131" s="429"/>
      <c r="JA131" s="429"/>
      <c r="JB131" s="429"/>
      <c r="JC131" s="429"/>
      <c r="JD131" s="429"/>
      <c r="JE131" s="429"/>
      <c r="JF131" s="429"/>
      <c r="JG131" s="429"/>
      <c r="JH131" s="429"/>
      <c r="JI131" s="429"/>
      <c r="JJ131" s="429"/>
      <c r="JK131" s="429"/>
      <c r="JL131" s="429"/>
      <c r="JM131" s="429"/>
      <c r="JN131" s="429"/>
      <c r="JO131" s="429"/>
      <c r="JP131" s="429"/>
      <c r="JQ131" s="429"/>
      <c r="JR131" s="429"/>
      <c r="JS131" s="429"/>
      <c r="JT131" s="429"/>
      <c r="JU131" s="429"/>
      <c r="JV131" s="429"/>
      <c r="JW131" s="429"/>
      <c r="JX131" s="429"/>
      <c r="JY131" s="429"/>
      <c r="JZ131" s="429"/>
      <c r="KA131" s="429"/>
      <c r="KB131" s="429"/>
      <c r="KC131" s="429"/>
      <c r="KD131" s="429"/>
      <c r="KE131" s="429"/>
      <c r="KF131" s="429"/>
      <c r="KG131" s="429"/>
      <c r="KH131" s="429"/>
      <c r="KI131" s="429"/>
      <c r="KJ131" s="429"/>
      <c r="KK131" s="429"/>
      <c r="KL131" s="429"/>
      <c r="KM131" s="429"/>
      <c r="KN131" s="429"/>
      <c r="KO131" s="429"/>
      <c r="KP131" s="429"/>
      <c r="KQ131" s="429"/>
      <c r="KR131" s="429"/>
      <c r="KS131" s="429"/>
      <c r="KT131" s="429"/>
      <c r="KU131" s="429"/>
      <c r="KV131" s="429"/>
      <c r="KW131" s="429"/>
      <c r="KX131" s="429"/>
      <c r="KY131" s="429"/>
      <c r="KZ131" s="429"/>
      <c r="LA131" s="429"/>
      <c r="LB131" s="429"/>
      <c r="LC131" s="429"/>
      <c r="LD131" s="429"/>
      <c r="LE131" s="429"/>
      <c r="LF131" s="429"/>
      <c r="LG131" s="429"/>
      <c r="LH131" s="429"/>
      <c r="LI131" s="429"/>
      <c r="LJ131" s="429"/>
      <c r="LK131" s="429"/>
      <c r="LL131" s="429"/>
      <c r="LM131" s="429"/>
      <c r="LN131" s="429"/>
      <c r="LO131" s="429"/>
      <c r="LP131" s="429"/>
      <c r="LQ131" s="429"/>
      <c r="LR131" s="429"/>
      <c r="LS131" s="429"/>
      <c r="LT131" s="429"/>
      <c r="LU131" s="429"/>
      <c r="LV131" s="429"/>
      <c r="LW131" s="429"/>
      <c r="LX131" s="429"/>
      <c r="LY131" s="429"/>
      <c r="LZ131" s="429"/>
      <c r="MA131" s="429"/>
      <c r="MB131" s="429"/>
      <c r="MC131" s="429"/>
      <c r="MD131" s="429"/>
      <c r="ME131" s="429"/>
      <c r="MF131" s="429"/>
      <c r="MG131" s="429"/>
      <c r="MH131" s="429"/>
      <c r="MI131" s="429"/>
      <c r="MJ131" s="429"/>
      <c r="MK131" s="429"/>
      <c r="ML131" s="429"/>
      <c r="MM131" s="429"/>
      <c r="MN131" s="429"/>
      <c r="MO131" s="429"/>
      <c r="MP131" s="429"/>
      <c r="MQ131" s="429"/>
      <c r="MR131" s="429"/>
      <c r="MS131" s="429"/>
      <c r="MT131" s="429"/>
      <c r="MU131" s="429"/>
      <c r="MV131" s="429"/>
      <c r="MW131" s="429"/>
      <c r="MX131" s="429"/>
      <c r="MY131" s="429"/>
      <c r="MZ131" s="429"/>
      <c r="NA131" s="429"/>
      <c r="NB131" s="429"/>
      <c r="NC131" s="429"/>
      <c r="ND131" s="429"/>
      <c r="NE131" s="429"/>
      <c r="NF131" s="429"/>
      <c r="NG131" s="429"/>
      <c r="NH131" s="429"/>
      <c r="NI131" s="429"/>
      <c r="NJ131" s="429"/>
      <c r="NK131" s="429"/>
      <c r="NL131" s="429"/>
      <c r="NM131" s="429"/>
      <c r="NN131" s="429"/>
      <c r="NO131" s="429"/>
      <c r="NP131" s="429"/>
      <c r="NQ131" s="429"/>
      <c r="NR131" s="429"/>
      <c r="NS131" s="429"/>
      <c r="NT131" s="429"/>
      <c r="NU131" s="429"/>
      <c r="NV131" s="429"/>
      <c r="NW131" s="429"/>
      <c r="NX131" s="429"/>
      <c r="NY131" s="429"/>
      <c r="NZ131" s="429"/>
      <c r="OA131" s="429"/>
      <c r="OB131" s="429"/>
      <c r="OC131" s="429"/>
      <c r="OD131" s="429"/>
      <c r="OE131" s="429"/>
      <c r="OF131" s="429"/>
      <c r="OG131" s="429"/>
      <c r="OH131" s="429"/>
      <c r="OI131" s="429"/>
      <c r="OJ131" s="429"/>
      <c r="OK131" s="429"/>
      <c r="OL131" s="429"/>
      <c r="OM131" s="429"/>
      <c r="ON131" s="429"/>
      <c r="OO131" s="429"/>
      <c r="OP131" s="429"/>
      <c r="OQ131" s="429"/>
      <c r="OR131" s="429"/>
      <c r="OS131" s="429"/>
      <c r="OT131" s="429"/>
      <c r="OU131" s="429"/>
      <c r="OV131" s="429"/>
      <c r="OW131" s="429"/>
      <c r="OX131" s="429"/>
      <c r="OY131" s="429"/>
      <c r="OZ131" s="429"/>
      <c r="PA131" s="429"/>
      <c r="PB131" s="429"/>
      <c r="PC131" s="429"/>
      <c r="PD131" s="429"/>
      <c r="PE131" s="429"/>
      <c r="PF131" s="429"/>
      <c r="PG131" s="429"/>
      <c r="PH131" s="429"/>
      <c r="PI131" s="429"/>
      <c r="PJ131" s="429"/>
      <c r="PK131" s="429"/>
      <c r="PL131" s="429"/>
      <c r="PM131" s="429"/>
      <c r="PN131" s="429"/>
      <c r="PO131" s="429"/>
      <c r="PP131" s="429"/>
      <c r="PQ131" s="429"/>
      <c r="PR131" s="429"/>
      <c r="PS131" s="429"/>
      <c r="PT131" s="429"/>
      <c r="PU131" s="429"/>
      <c r="PV131" s="429"/>
      <c r="PW131" s="429"/>
      <c r="PX131" s="429"/>
      <c r="PY131" s="429"/>
      <c r="PZ131" s="429"/>
      <c r="QA131" s="429"/>
      <c r="QB131" s="429"/>
      <c r="QC131" s="429"/>
      <c r="QD131" s="429"/>
      <c r="QE131" s="429"/>
      <c r="QF131" s="429"/>
      <c r="QG131" s="429"/>
      <c r="QH131" s="429"/>
      <c r="QI131" s="429"/>
      <c r="QJ131" s="429"/>
      <c r="QK131" s="429"/>
      <c r="QL131" s="429"/>
      <c r="QM131" s="429"/>
      <c r="QN131" s="429"/>
      <c r="QO131" s="429"/>
      <c r="QP131" s="429"/>
      <c r="QQ131" s="429"/>
      <c r="QR131" s="429"/>
      <c r="QS131" s="429"/>
      <c r="QT131" s="429"/>
      <c r="QU131" s="429"/>
      <c r="QV131" s="429"/>
      <c r="QW131" s="429"/>
      <c r="QX131" s="429"/>
      <c r="QY131" s="429"/>
      <c r="QZ131" s="429"/>
      <c r="RA131" s="429"/>
      <c r="RB131" s="429"/>
      <c r="RC131" s="429"/>
      <c r="RD131" s="429"/>
      <c r="RE131" s="429"/>
      <c r="RF131" s="429"/>
      <c r="RG131" s="429"/>
      <c r="RH131" s="429"/>
      <c r="RI131" s="429"/>
      <c r="RJ131" s="429"/>
      <c r="RK131" s="429"/>
      <c r="RL131" s="429"/>
      <c r="RM131" s="429"/>
      <c r="RN131" s="429"/>
      <c r="RO131" s="429"/>
      <c r="RP131" s="429"/>
      <c r="RQ131" s="429"/>
      <c r="RR131" s="429"/>
      <c r="RS131" s="429"/>
      <c r="RT131" s="429"/>
      <c r="RU131" s="429"/>
      <c r="RV131" s="429"/>
      <c r="RW131" s="429"/>
      <c r="RX131" s="429"/>
      <c r="RY131" s="429"/>
      <c r="RZ131" s="429"/>
      <c r="SA131" s="429"/>
      <c r="SB131" s="429"/>
      <c r="SC131" s="429"/>
      <c r="SD131" s="429"/>
      <c r="SE131" s="429"/>
      <c r="SF131" s="429"/>
      <c r="SG131" s="429"/>
      <c r="SH131" s="429"/>
      <c r="SI131" s="429"/>
      <c r="SJ131" s="429"/>
      <c r="SK131" s="429"/>
      <c r="SL131" s="429"/>
      <c r="SM131" s="429"/>
      <c r="SN131" s="429"/>
      <c r="SO131" s="429"/>
      <c r="SP131" s="429"/>
      <c r="SQ131" s="429"/>
      <c r="SR131" s="429"/>
      <c r="SS131" s="429"/>
      <c r="ST131" s="429"/>
      <c r="SU131" s="429"/>
      <c r="SV131" s="429"/>
      <c r="SW131" s="429"/>
      <c r="SX131" s="429"/>
      <c r="SY131" s="429"/>
      <c r="SZ131" s="429"/>
      <c r="TA131" s="429"/>
      <c r="TB131" s="429"/>
      <c r="TC131" s="429"/>
      <c r="TD131" s="429"/>
      <c r="TE131" s="429"/>
      <c r="TF131" s="429"/>
      <c r="TG131" s="429"/>
      <c r="TH131" s="429"/>
      <c r="TI131" s="429"/>
      <c r="TJ131" s="429"/>
      <c r="TK131" s="429"/>
      <c r="TL131" s="429"/>
      <c r="TM131" s="429"/>
      <c r="TN131" s="429"/>
      <c r="TO131" s="429"/>
      <c r="TP131" s="429"/>
      <c r="TQ131" s="429"/>
      <c r="TR131" s="429"/>
      <c r="TS131" s="429"/>
      <c r="TT131" s="429"/>
      <c r="TU131" s="429"/>
      <c r="TV131" s="429"/>
      <c r="TW131" s="429"/>
      <c r="TX131" s="429"/>
      <c r="TY131" s="429"/>
      <c r="TZ131" s="429"/>
      <c r="UA131" s="429"/>
      <c r="UB131" s="429"/>
      <c r="UC131" s="429"/>
      <c r="UD131" s="429"/>
      <c r="UE131" s="429"/>
      <c r="UF131" s="429"/>
      <c r="UG131" s="429"/>
      <c r="UH131" s="429"/>
      <c r="UI131" s="429"/>
      <c r="UJ131" s="429"/>
      <c r="UK131" s="429"/>
      <c r="UL131" s="429"/>
      <c r="UM131" s="429"/>
      <c r="UN131" s="429"/>
      <c r="UO131" s="429"/>
      <c r="UP131" s="429"/>
      <c r="UQ131" s="429"/>
      <c r="UR131" s="429"/>
      <c r="US131" s="429"/>
      <c r="UT131" s="429"/>
      <c r="UU131" s="429"/>
      <c r="UV131" s="429"/>
      <c r="UW131" s="429"/>
      <c r="UX131" s="429"/>
      <c r="UY131" s="429"/>
      <c r="UZ131" s="429"/>
      <c r="VA131" s="429"/>
      <c r="VB131" s="429"/>
      <c r="VC131" s="429"/>
      <c r="VD131" s="429"/>
      <c r="VE131" s="429"/>
      <c r="VF131" s="429"/>
      <c r="VG131" s="429"/>
      <c r="VH131" s="429"/>
      <c r="VI131" s="429"/>
      <c r="VJ131" s="429"/>
      <c r="VK131" s="429"/>
      <c r="VL131" s="429"/>
      <c r="VM131" s="429"/>
      <c r="VN131" s="429"/>
      <c r="VO131" s="429"/>
      <c r="VP131" s="429"/>
      <c r="VQ131" s="429"/>
      <c r="VR131" s="429"/>
      <c r="VS131" s="429"/>
      <c r="VT131" s="429"/>
      <c r="VU131" s="429"/>
      <c r="VV131" s="429"/>
      <c r="VW131" s="429"/>
      <c r="VX131" s="429"/>
      <c r="VY131" s="429"/>
      <c r="VZ131" s="429"/>
      <c r="WA131" s="429"/>
      <c r="WB131" s="429"/>
      <c r="WC131" s="429"/>
      <c r="WD131" s="429"/>
      <c r="WE131" s="429"/>
      <c r="WF131" s="429"/>
      <c r="WG131" s="429"/>
      <c r="WH131" s="429"/>
      <c r="WI131" s="429"/>
      <c r="WJ131" s="429"/>
      <c r="WK131" s="429"/>
      <c r="WL131" s="429"/>
      <c r="WM131" s="429"/>
      <c r="WN131" s="429"/>
      <c r="WO131" s="429"/>
      <c r="WP131" s="429"/>
      <c r="WQ131" s="429"/>
      <c r="WR131" s="429"/>
      <c r="WS131" s="429"/>
      <c r="WT131" s="429"/>
      <c r="WU131" s="429"/>
      <c r="WV131" s="429"/>
      <c r="WW131" s="429"/>
      <c r="WX131" s="429"/>
      <c r="WY131" s="429"/>
      <c r="WZ131" s="429"/>
      <c r="XA131" s="429"/>
      <c r="XB131" s="429"/>
      <c r="XC131" s="429"/>
      <c r="XD131" s="429"/>
      <c r="XE131" s="429"/>
      <c r="XF131" s="429"/>
      <c r="XG131" s="429"/>
      <c r="XH131" s="429"/>
      <c r="XI131" s="429"/>
      <c r="XJ131" s="429"/>
      <c r="XK131" s="429"/>
      <c r="XL131" s="429"/>
      <c r="XM131" s="429"/>
      <c r="XN131" s="429"/>
      <c r="XO131" s="429"/>
      <c r="XP131" s="429"/>
      <c r="XQ131" s="429"/>
      <c r="XR131" s="429"/>
      <c r="XS131" s="429"/>
      <c r="XT131" s="429"/>
      <c r="XU131" s="429"/>
      <c r="XV131" s="429"/>
      <c r="XW131" s="429"/>
      <c r="XX131" s="429"/>
      <c r="XY131" s="429"/>
      <c r="XZ131" s="429"/>
      <c r="YA131" s="429"/>
      <c r="YB131" s="429"/>
      <c r="YC131" s="429"/>
      <c r="YD131" s="429"/>
      <c r="YE131" s="429"/>
      <c r="YF131" s="429"/>
      <c r="YG131" s="429"/>
      <c r="YH131" s="429"/>
      <c r="YI131" s="429"/>
      <c r="YJ131" s="429"/>
      <c r="YK131" s="429"/>
      <c r="YL131" s="429"/>
      <c r="YM131" s="429"/>
      <c r="YN131" s="429"/>
      <c r="YO131" s="429"/>
      <c r="YP131" s="429"/>
      <c r="YQ131" s="429"/>
      <c r="YR131" s="429"/>
      <c r="YS131" s="429"/>
      <c r="YT131" s="429"/>
      <c r="YU131" s="429"/>
      <c r="YV131" s="429"/>
      <c r="YW131" s="429"/>
      <c r="YX131" s="429"/>
      <c r="YY131" s="429"/>
      <c r="YZ131" s="429"/>
      <c r="ZA131" s="429"/>
      <c r="ZB131" s="429"/>
      <c r="ZC131" s="429"/>
      <c r="ZD131" s="429"/>
      <c r="ZE131" s="429"/>
      <c r="ZF131" s="429"/>
      <c r="ZG131" s="429"/>
      <c r="ZH131" s="429"/>
      <c r="ZI131" s="429"/>
      <c r="ZJ131" s="429"/>
      <c r="ZK131" s="429"/>
      <c r="ZL131" s="429"/>
      <c r="ZM131" s="429"/>
      <c r="ZN131" s="429"/>
      <c r="ZO131" s="429"/>
      <c r="ZP131" s="429"/>
      <c r="ZQ131" s="429"/>
      <c r="ZR131" s="429"/>
      <c r="ZS131" s="429"/>
      <c r="ZT131" s="429"/>
      <c r="ZU131" s="429"/>
      <c r="ZV131" s="429"/>
      <c r="ZW131" s="429"/>
      <c r="ZX131" s="429"/>
      <c r="ZY131" s="429"/>
      <c r="ZZ131" s="429"/>
      <c r="AAA131" s="429"/>
      <c r="AAB131" s="429"/>
      <c r="AAC131" s="429"/>
      <c r="AAD131" s="429"/>
      <c r="AAE131" s="429"/>
      <c r="AAF131" s="429"/>
      <c r="AAG131" s="429"/>
      <c r="AAH131" s="429"/>
      <c r="AAI131" s="429"/>
      <c r="AAJ131" s="429"/>
      <c r="AAK131" s="429"/>
      <c r="AAL131" s="429"/>
      <c r="AAM131" s="429"/>
      <c r="AAN131" s="429"/>
      <c r="AAO131" s="429"/>
      <c r="AAP131" s="429"/>
      <c r="AAQ131" s="429"/>
      <c r="AAR131" s="429"/>
      <c r="AAS131" s="429"/>
      <c r="AAT131" s="429"/>
      <c r="AAU131" s="429"/>
      <c r="AAV131" s="429"/>
      <c r="AAW131" s="429"/>
      <c r="AAX131" s="429"/>
      <c r="AAY131" s="429"/>
      <c r="AAZ131" s="429"/>
      <c r="ABA131" s="429"/>
      <c r="ABB131" s="429"/>
      <c r="ABC131" s="429"/>
      <c r="ABD131" s="429"/>
      <c r="ABE131" s="429"/>
      <c r="ABF131" s="429"/>
      <c r="ABG131" s="429"/>
      <c r="ABH131" s="429"/>
      <c r="ABI131" s="429"/>
      <c r="ABJ131" s="429"/>
      <c r="ABK131" s="429"/>
      <c r="ABL131" s="429"/>
      <c r="ABM131" s="429"/>
      <c r="ABN131" s="429"/>
      <c r="ABO131" s="429"/>
      <c r="ABP131" s="429"/>
      <c r="ABQ131" s="429"/>
      <c r="ABR131" s="429"/>
      <c r="ABS131" s="429"/>
      <c r="ABT131" s="429"/>
      <c r="ABU131" s="429"/>
      <c r="ABV131" s="429"/>
      <c r="ABW131" s="429"/>
      <c r="ABX131" s="429"/>
      <c r="ABY131" s="429"/>
      <c r="ABZ131" s="429"/>
      <c r="ACA131" s="429"/>
      <c r="ACB131" s="429"/>
      <c r="ACC131" s="429"/>
      <c r="ACD131" s="429"/>
      <c r="ACE131" s="429"/>
      <c r="ACF131" s="429"/>
      <c r="ACG131" s="429"/>
      <c r="ACH131" s="429"/>
      <c r="ACI131" s="429"/>
      <c r="ACJ131" s="429"/>
      <c r="ACK131" s="429"/>
      <c r="ACL131" s="429"/>
      <c r="ACM131" s="429"/>
      <c r="ACN131" s="429"/>
      <c r="ACO131" s="429"/>
      <c r="ACP131" s="429"/>
      <c r="ACQ131" s="429"/>
      <c r="ACR131" s="429"/>
      <c r="ACS131" s="429"/>
      <c r="ACT131" s="429"/>
      <c r="ACU131" s="429"/>
      <c r="ACV131" s="429"/>
      <c r="ACW131" s="429"/>
      <c r="ACX131" s="429"/>
      <c r="ACY131" s="429"/>
      <c r="ACZ131" s="429"/>
      <c r="ADA131" s="429"/>
      <c r="ADB131" s="429"/>
      <c r="ADC131" s="429"/>
      <c r="ADD131" s="429"/>
      <c r="ADE131" s="429"/>
      <c r="ADF131" s="429"/>
      <c r="ADG131" s="429"/>
      <c r="ADH131" s="429"/>
      <c r="ADI131" s="429"/>
      <c r="ADJ131" s="429"/>
      <c r="ADK131" s="429"/>
      <c r="ADL131" s="429"/>
      <c r="ADM131" s="429"/>
      <c r="ADN131" s="429"/>
      <c r="ADO131" s="429"/>
      <c r="ADP131" s="429"/>
      <c r="ADQ131" s="429"/>
      <c r="ADR131" s="429"/>
      <c r="ADS131" s="429"/>
      <c r="ADT131" s="429"/>
      <c r="ADU131" s="429"/>
      <c r="ADV131" s="429"/>
      <c r="ADW131" s="429"/>
      <c r="ADX131" s="429"/>
      <c r="ADY131" s="429"/>
      <c r="ADZ131" s="429"/>
      <c r="AEA131" s="429"/>
      <c r="AEB131" s="429"/>
      <c r="AEC131" s="429"/>
      <c r="AED131" s="429"/>
      <c r="AEE131" s="429"/>
      <c r="AEF131" s="429"/>
      <c r="AEG131" s="429"/>
      <c r="AEH131" s="429"/>
      <c r="AEI131" s="429"/>
      <c r="AEJ131" s="429"/>
      <c r="AEK131" s="429"/>
      <c r="AEL131" s="429"/>
      <c r="AEM131" s="429"/>
      <c r="AEN131" s="429"/>
      <c r="AEO131" s="429"/>
      <c r="AEP131" s="429"/>
      <c r="AEQ131" s="429"/>
      <c r="AER131" s="429"/>
      <c r="AES131" s="429"/>
      <c r="AET131" s="429"/>
      <c r="AEU131" s="429"/>
      <c r="AEV131" s="429"/>
      <c r="AEW131" s="429"/>
      <c r="AEX131" s="429"/>
      <c r="AEY131" s="429"/>
      <c r="AEZ131" s="429"/>
      <c r="AFA131" s="429"/>
      <c r="AFB131" s="429"/>
      <c r="AFC131" s="429"/>
      <c r="AFD131" s="429"/>
      <c r="AFE131" s="429"/>
      <c r="AFF131" s="429"/>
      <c r="AFG131" s="429"/>
      <c r="AFH131" s="429"/>
      <c r="AFI131" s="429"/>
      <c r="AFJ131" s="429"/>
      <c r="AFK131" s="429"/>
      <c r="AFL131" s="429"/>
      <c r="AFM131" s="429"/>
      <c r="AFN131" s="429"/>
      <c r="AFO131" s="429"/>
      <c r="AFP131" s="429"/>
      <c r="AFQ131" s="429"/>
      <c r="AFR131" s="429"/>
      <c r="AFS131" s="429"/>
      <c r="AFT131" s="429"/>
      <c r="AFU131" s="429"/>
      <c r="AFV131" s="429"/>
      <c r="AFW131" s="429"/>
      <c r="AFX131" s="429"/>
      <c r="AFY131" s="429"/>
      <c r="AFZ131" s="429"/>
      <c r="AGA131" s="429"/>
      <c r="AGB131" s="429"/>
      <c r="AGC131" s="429"/>
      <c r="AGD131" s="429"/>
      <c r="AGE131" s="429"/>
      <c r="AGF131" s="429"/>
      <c r="AGG131" s="429"/>
      <c r="AGH131" s="429"/>
      <c r="AGI131" s="429"/>
      <c r="AGJ131" s="429"/>
      <c r="AGK131" s="429"/>
      <c r="AGL131" s="429"/>
      <c r="AGM131" s="429"/>
      <c r="AGN131" s="429"/>
      <c r="AGO131" s="429"/>
      <c r="AGP131" s="429"/>
      <c r="AGQ131" s="429"/>
      <c r="AGR131" s="429"/>
      <c r="AGS131" s="429"/>
      <c r="AGT131" s="429"/>
      <c r="AGU131" s="429"/>
      <c r="AGV131" s="429"/>
      <c r="AGW131" s="429"/>
      <c r="AGX131" s="429"/>
      <c r="AGY131" s="429"/>
      <c r="AGZ131" s="429"/>
      <c r="AHA131" s="429"/>
      <c r="AHB131" s="429"/>
      <c r="AHC131" s="429"/>
      <c r="AHD131" s="429"/>
      <c r="AHE131" s="429"/>
      <c r="AHF131" s="429"/>
      <c r="AHG131" s="429"/>
      <c r="AHH131" s="429"/>
      <c r="AHI131" s="429"/>
      <c r="AHJ131" s="429"/>
      <c r="AHK131" s="429"/>
      <c r="AHL131" s="429"/>
      <c r="AHM131" s="429"/>
      <c r="AHN131" s="429"/>
      <c r="AHO131" s="429"/>
      <c r="AHP131" s="429"/>
      <c r="AHQ131" s="429"/>
      <c r="AHR131" s="429"/>
      <c r="AHS131" s="429"/>
      <c r="AHT131" s="429"/>
      <c r="AHU131" s="429"/>
      <c r="AHV131" s="429"/>
      <c r="AHW131" s="429"/>
      <c r="AHX131" s="429"/>
      <c r="AHY131" s="429"/>
      <c r="AHZ131" s="429"/>
      <c r="AIA131" s="429"/>
      <c r="AIB131" s="429"/>
      <c r="AIC131" s="429"/>
      <c r="AID131" s="429"/>
      <c r="AIE131" s="429"/>
      <c r="AIF131" s="429"/>
      <c r="AIG131" s="429"/>
      <c r="AIH131" s="429"/>
      <c r="AII131" s="429"/>
      <c r="AIJ131" s="429"/>
      <c r="AIK131" s="429"/>
      <c r="AIL131" s="429"/>
      <c r="AIM131" s="429"/>
      <c r="AIN131" s="429"/>
      <c r="AIO131" s="429"/>
      <c r="AIP131" s="429"/>
      <c r="AIQ131" s="429"/>
      <c r="AIR131" s="429"/>
      <c r="AIS131" s="429"/>
      <c r="AIT131" s="429"/>
      <c r="AIU131" s="429"/>
      <c r="AIV131" s="429"/>
      <c r="AIW131" s="429"/>
      <c r="AIX131" s="429"/>
      <c r="AIY131" s="429"/>
      <c r="AIZ131" s="429"/>
      <c r="AJA131" s="429"/>
      <c r="AJB131" s="429"/>
      <c r="AJC131" s="429"/>
      <c r="AJD131" s="429"/>
      <c r="AJE131" s="429"/>
      <c r="AJF131" s="429"/>
      <c r="AJG131" s="429"/>
      <c r="AJH131" s="429"/>
      <c r="AJI131" s="429"/>
      <c r="AJJ131" s="429"/>
      <c r="AJK131" s="429"/>
      <c r="AJL131" s="429"/>
      <c r="AJM131" s="429"/>
      <c r="AJN131" s="429"/>
      <c r="AJO131" s="429"/>
      <c r="AJP131" s="429"/>
      <c r="AJQ131" s="429"/>
      <c r="AJR131" s="429"/>
      <c r="AJS131" s="429"/>
      <c r="AJT131" s="429"/>
      <c r="AJU131" s="429"/>
      <c r="AJV131" s="429"/>
      <c r="AJW131" s="429"/>
      <c r="AJX131" s="429"/>
      <c r="AJY131" s="429"/>
      <c r="AJZ131" s="429"/>
      <c r="AKA131" s="429"/>
      <c r="AKB131" s="429"/>
      <c r="AKC131" s="429"/>
      <c r="AKD131" s="429"/>
      <c r="AKE131" s="429"/>
      <c r="AKF131" s="429"/>
      <c r="AKG131" s="429"/>
      <c r="AKH131" s="429"/>
      <c r="AKI131" s="429"/>
      <c r="AKJ131" s="429"/>
      <c r="AKK131" s="429"/>
      <c r="AKL131" s="429"/>
      <c r="AKM131" s="429"/>
      <c r="AKN131" s="429"/>
      <c r="AKO131" s="429"/>
      <c r="AKP131" s="429"/>
      <c r="AKQ131" s="429"/>
      <c r="AKR131" s="429"/>
      <c r="AKS131" s="429"/>
      <c r="AKT131" s="429"/>
      <c r="AKU131" s="429"/>
      <c r="AKV131" s="429"/>
      <c r="AKW131" s="429"/>
      <c r="AKX131" s="429"/>
      <c r="AKY131" s="429"/>
      <c r="AKZ131" s="429"/>
      <c r="ALA131" s="429"/>
      <c r="ALB131" s="429"/>
      <c r="ALC131" s="429"/>
      <c r="ALD131" s="429"/>
      <c r="ALE131" s="429"/>
      <c r="ALF131" s="429"/>
      <c r="ALG131" s="429"/>
      <c r="ALH131" s="429"/>
      <c r="ALI131" s="429"/>
      <c r="ALJ131" s="429"/>
      <c r="ALK131" s="429"/>
      <c r="ALL131" s="429"/>
      <c r="ALM131" s="429"/>
      <c r="ALN131" s="429"/>
      <c r="ALO131" s="429"/>
      <c r="ALP131" s="429"/>
      <c r="ALQ131" s="429"/>
      <c r="ALR131" s="429"/>
      <c r="ALS131" s="429"/>
      <c r="ALT131" s="429"/>
      <c r="ALU131" s="429"/>
      <c r="ALV131" s="429"/>
      <c r="ALW131" s="429"/>
      <c r="ALX131" s="429"/>
      <c r="ALY131" s="429"/>
      <c r="ALZ131" s="429"/>
      <c r="AMA131" s="429"/>
      <c r="AMB131" s="429"/>
      <c r="AMC131" s="429"/>
      <c r="AMD131" s="429"/>
      <c r="AME131" s="429"/>
      <c r="AMF131" s="429"/>
      <c r="AMG131" s="429"/>
      <c r="AMH131" s="429"/>
      <c r="AMI131" s="429"/>
      <c r="AMJ131" s="429"/>
    </row>
    <row r="132" spans="1:1024" x14ac:dyDescent="0.25">
      <c r="B132" s="160"/>
      <c r="C132" s="54" t="s">
        <v>125</v>
      </c>
      <c r="D132" s="65" t="s">
        <v>126</v>
      </c>
      <c r="E132" s="65"/>
      <c r="F132" s="65">
        <v>1.44</v>
      </c>
      <c r="G132" s="65">
        <v>20.92</v>
      </c>
      <c r="H132" s="161"/>
      <c r="I132" s="162"/>
      <c r="J132" s="163"/>
      <c r="K132" s="57">
        <v>148.79</v>
      </c>
      <c r="L132" s="50">
        <f t="shared" si="10"/>
        <v>214.25759999999997</v>
      </c>
      <c r="M132" s="427"/>
      <c r="N132" s="164"/>
      <c r="O132" s="384"/>
    </row>
    <row r="133" spans="1:1024" x14ac:dyDescent="0.25">
      <c r="B133" s="59" t="s">
        <v>135</v>
      </c>
      <c r="C133" s="54" t="s">
        <v>105</v>
      </c>
      <c r="D133" s="54" t="s">
        <v>124</v>
      </c>
      <c r="E133" s="54"/>
      <c r="F133" s="54">
        <v>1.7</v>
      </c>
      <c r="G133" s="54">
        <v>40.799999999999997</v>
      </c>
      <c r="H133" s="54">
        <v>306.36</v>
      </c>
      <c r="I133" s="54">
        <v>382.95</v>
      </c>
      <c r="J133" s="54">
        <v>404.4</v>
      </c>
      <c r="K133" s="57">
        <v>178.39</v>
      </c>
      <c r="L133" s="57">
        <f t="shared" si="10"/>
        <v>303.26299999999998</v>
      </c>
      <c r="M133" s="427">
        <f t="shared" ref="M133:M151" si="11">(L133+L134)*2.202</f>
        <v>1224.7656119999997</v>
      </c>
      <c r="N133" s="58">
        <f>M133*$N$2</f>
        <v>1530.9570149999995</v>
      </c>
      <c r="O133" s="382">
        <f>M133*$N$1*$N$3</f>
        <v>1616.6906078399998</v>
      </c>
    </row>
    <row r="134" spans="1:1024" x14ac:dyDescent="0.25">
      <c r="B134" s="59"/>
      <c r="C134" s="54"/>
      <c r="D134" s="54" t="s">
        <v>126</v>
      </c>
      <c r="E134" s="54"/>
      <c r="F134" s="54">
        <v>1.7</v>
      </c>
      <c r="G134" s="54">
        <v>24.7</v>
      </c>
      <c r="H134" s="54"/>
      <c r="I134" s="54"/>
      <c r="J134" s="54"/>
      <c r="K134" s="57">
        <v>148.79</v>
      </c>
      <c r="L134" s="57">
        <f t="shared" si="10"/>
        <v>252.94299999999998</v>
      </c>
      <c r="M134" s="427"/>
      <c r="N134" s="58"/>
      <c r="O134" s="382"/>
    </row>
    <row r="135" spans="1:1024" x14ac:dyDescent="0.25">
      <c r="B135" s="59" t="s">
        <v>136</v>
      </c>
      <c r="C135" s="54" t="s">
        <v>105</v>
      </c>
      <c r="D135" s="54" t="s">
        <v>124</v>
      </c>
      <c r="E135" s="54"/>
      <c r="F135" s="54">
        <v>2</v>
      </c>
      <c r="G135" s="54">
        <v>48</v>
      </c>
      <c r="H135" s="54">
        <v>265.86</v>
      </c>
      <c r="I135" s="54">
        <v>332.32</v>
      </c>
      <c r="J135" s="54">
        <v>350.9</v>
      </c>
      <c r="K135" s="57">
        <v>178.39</v>
      </c>
      <c r="L135" s="57">
        <f t="shared" si="10"/>
        <v>356.78</v>
      </c>
      <c r="M135" s="427">
        <f t="shared" si="11"/>
        <v>1440.9007199999999</v>
      </c>
      <c r="N135" s="58">
        <f>M135*$N$2</f>
        <v>1801.1258999999998</v>
      </c>
      <c r="O135" s="382">
        <f>M135*$N$1*$N$3</f>
        <v>1901.9889504</v>
      </c>
    </row>
    <row r="136" spans="1:1024" x14ac:dyDescent="0.25">
      <c r="B136" s="59"/>
      <c r="C136" s="54"/>
      <c r="D136" s="54" t="s">
        <v>126</v>
      </c>
      <c r="E136" s="54"/>
      <c r="F136" s="54">
        <v>2</v>
      </c>
      <c r="G136" s="54">
        <v>29.06</v>
      </c>
      <c r="H136" s="54"/>
      <c r="I136" s="54"/>
      <c r="J136" s="54"/>
      <c r="K136" s="57">
        <v>148.79</v>
      </c>
      <c r="L136" s="57">
        <f t="shared" si="10"/>
        <v>297.58</v>
      </c>
      <c r="M136" s="427"/>
      <c r="N136" s="58"/>
      <c r="O136" s="382"/>
    </row>
    <row r="137" spans="1:1024" x14ac:dyDescent="0.25">
      <c r="B137" s="59" t="s">
        <v>137</v>
      </c>
      <c r="C137" s="54" t="s">
        <v>105</v>
      </c>
      <c r="D137" s="54" t="s">
        <v>124</v>
      </c>
      <c r="E137" s="54"/>
      <c r="F137" s="54">
        <v>2.88</v>
      </c>
      <c r="G137" s="54">
        <v>69.12</v>
      </c>
      <c r="H137" s="54">
        <v>382.83</v>
      </c>
      <c r="I137" s="54">
        <v>478.54</v>
      </c>
      <c r="J137" s="54">
        <v>505.3</v>
      </c>
      <c r="K137" s="57">
        <v>178.39</v>
      </c>
      <c r="L137" s="57">
        <f t="shared" si="10"/>
        <v>513.76319999999998</v>
      </c>
      <c r="M137" s="427">
        <f t="shared" si="11"/>
        <v>2074.8970367999996</v>
      </c>
      <c r="N137" s="58">
        <f>M137*$N$2</f>
        <v>2593.6212959999993</v>
      </c>
      <c r="O137" s="382">
        <f>M137*$N$1*$N$3</f>
        <v>2738.8640885759996</v>
      </c>
    </row>
    <row r="138" spans="1:1024" x14ac:dyDescent="0.25">
      <c r="B138" s="59"/>
      <c r="C138" s="54"/>
      <c r="D138" s="54" t="s">
        <v>126</v>
      </c>
      <c r="E138" s="54"/>
      <c r="F138" s="54">
        <v>2.88</v>
      </c>
      <c r="G138" s="54">
        <v>41.85</v>
      </c>
      <c r="H138" s="54"/>
      <c r="I138" s="54"/>
      <c r="J138" s="54"/>
      <c r="K138" s="57">
        <v>148.79</v>
      </c>
      <c r="L138" s="57">
        <f t="shared" si="10"/>
        <v>428.51519999999994</v>
      </c>
      <c r="M138" s="427"/>
      <c r="N138" s="58"/>
      <c r="O138" s="382"/>
    </row>
    <row r="139" spans="1:1024" x14ac:dyDescent="0.25">
      <c r="B139" s="59" t="s">
        <v>138</v>
      </c>
      <c r="C139" s="54" t="s">
        <v>105</v>
      </c>
      <c r="D139" s="54" t="s">
        <v>124</v>
      </c>
      <c r="E139" s="54"/>
      <c r="F139" s="54">
        <v>3.5</v>
      </c>
      <c r="G139" s="54">
        <v>84</v>
      </c>
      <c r="H139" s="54">
        <v>465.25</v>
      </c>
      <c r="I139" s="54">
        <v>581.55999999999995</v>
      </c>
      <c r="J139" s="54">
        <v>614.1</v>
      </c>
      <c r="K139" s="57">
        <v>178.39</v>
      </c>
      <c r="L139" s="57">
        <f t="shared" si="10"/>
        <v>624.36500000000001</v>
      </c>
      <c r="M139" s="427">
        <f t="shared" si="11"/>
        <v>2521.5762600000003</v>
      </c>
      <c r="N139" s="58">
        <f>M139*$N$2</f>
        <v>3151.9703250000002</v>
      </c>
      <c r="O139" s="382">
        <f>M139*$N$1*$N$3</f>
        <v>3328.4806632000004</v>
      </c>
    </row>
    <row r="140" spans="1:1024" x14ac:dyDescent="0.25">
      <c r="B140" s="59"/>
      <c r="C140" s="54"/>
      <c r="D140" s="54" t="s">
        <v>126</v>
      </c>
      <c r="E140" s="54"/>
      <c r="F140" s="54">
        <v>3.5</v>
      </c>
      <c r="G140" s="54">
        <v>50.86</v>
      </c>
      <c r="H140" s="54"/>
      <c r="I140" s="54"/>
      <c r="J140" s="54"/>
      <c r="K140" s="57">
        <v>148.79</v>
      </c>
      <c r="L140" s="57">
        <f t="shared" si="10"/>
        <v>520.76499999999999</v>
      </c>
      <c r="M140" s="427"/>
      <c r="N140" s="58"/>
      <c r="O140" s="382"/>
    </row>
    <row r="141" spans="1:1024" x14ac:dyDescent="0.25">
      <c r="B141" s="59" t="s">
        <v>139</v>
      </c>
      <c r="C141" s="54" t="s">
        <v>105</v>
      </c>
      <c r="D141" s="54" t="s">
        <v>124</v>
      </c>
      <c r="E141" s="54"/>
      <c r="F141" s="54">
        <v>4.25</v>
      </c>
      <c r="G141" s="54">
        <v>102</v>
      </c>
      <c r="H141" s="54">
        <v>564.95000000000005</v>
      </c>
      <c r="I141" s="54">
        <v>706.18</v>
      </c>
      <c r="J141" s="54"/>
      <c r="K141" s="57">
        <v>178.39</v>
      </c>
      <c r="L141" s="57">
        <f t="shared" si="10"/>
        <v>758.15749999999991</v>
      </c>
      <c r="M141" s="427">
        <f t="shared" si="11"/>
        <v>3061.9140299999995</v>
      </c>
      <c r="N141" s="58">
        <f>M141*$N$2</f>
        <v>3827.3925374999994</v>
      </c>
      <c r="O141" s="382">
        <v>0</v>
      </c>
    </row>
    <row r="142" spans="1:1024" x14ac:dyDescent="0.25">
      <c r="B142" s="44"/>
      <c r="C142" s="46"/>
      <c r="D142" s="46" t="s">
        <v>126</v>
      </c>
      <c r="E142" s="46"/>
      <c r="F142" s="46">
        <v>4.25</v>
      </c>
      <c r="G142" s="46">
        <v>61.75</v>
      </c>
      <c r="H142" s="46"/>
      <c r="I142" s="46"/>
      <c r="J142" s="46"/>
      <c r="K142" s="57">
        <v>148.79</v>
      </c>
      <c r="L142" s="51">
        <f t="shared" si="10"/>
        <v>632.35749999999996</v>
      </c>
      <c r="M142" s="427"/>
      <c r="N142" s="165"/>
      <c r="O142" s="395"/>
    </row>
    <row r="143" spans="1:1024" x14ac:dyDescent="0.25">
      <c r="B143" s="59" t="s">
        <v>140</v>
      </c>
      <c r="C143" s="54" t="s">
        <v>141</v>
      </c>
      <c r="D143" s="46" t="s">
        <v>124</v>
      </c>
      <c r="E143" s="54"/>
      <c r="F143" s="54">
        <v>5.0999999999999996</v>
      </c>
      <c r="G143" s="54">
        <v>122.4</v>
      </c>
      <c r="H143" s="54">
        <v>933.59</v>
      </c>
      <c r="I143" s="54">
        <v>1166.99</v>
      </c>
      <c r="J143" s="54"/>
      <c r="K143" s="57">
        <v>178.39</v>
      </c>
      <c r="L143" s="57">
        <f t="shared" si="10"/>
        <v>909.78899999999987</v>
      </c>
      <c r="M143" s="427">
        <f t="shared" si="11"/>
        <v>5345.2382939999989</v>
      </c>
      <c r="N143" s="58">
        <f>M143*$N$2</f>
        <v>6681.5478674999986</v>
      </c>
      <c r="O143" s="382">
        <v>0</v>
      </c>
    </row>
    <row r="144" spans="1:1024" ht="45" x14ac:dyDescent="0.25">
      <c r="B144" s="166" t="s">
        <v>142</v>
      </c>
      <c r="C144" s="54" t="s">
        <v>125</v>
      </c>
      <c r="D144" s="54" t="s">
        <v>126</v>
      </c>
      <c r="E144" s="54"/>
      <c r="F144" s="54">
        <v>10.199999999999999</v>
      </c>
      <c r="G144" s="54">
        <v>148.21</v>
      </c>
      <c r="H144" s="54"/>
      <c r="I144" s="54"/>
      <c r="J144" s="54"/>
      <c r="K144" s="57">
        <v>148.79</v>
      </c>
      <c r="L144" s="57">
        <f t="shared" si="10"/>
        <v>1517.6579999999999</v>
      </c>
      <c r="M144" s="427"/>
      <c r="N144" s="58"/>
      <c r="O144" s="382"/>
    </row>
    <row r="145" spans="2:15" ht="30" x14ac:dyDescent="0.25">
      <c r="B145" s="96" t="s">
        <v>143</v>
      </c>
      <c r="C145" s="46" t="s">
        <v>123</v>
      </c>
      <c r="D145" s="46" t="s">
        <v>124</v>
      </c>
      <c r="E145" s="46"/>
      <c r="F145" s="46">
        <v>1.87</v>
      </c>
      <c r="G145" s="46">
        <v>44.88</v>
      </c>
      <c r="H145" s="46">
        <v>248.58</v>
      </c>
      <c r="I145" s="46">
        <v>310.72000000000003</v>
      </c>
      <c r="J145" s="46">
        <v>328.1</v>
      </c>
      <c r="K145" s="57">
        <v>178.39</v>
      </c>
      <c r="L145" s="51">
        <f t="shared" si="10"/>
        <v>333.58929999999998</v>
      </c>
      <c r="M145" s="427">
        <f t="shared" si="11"/>
        <v>1347.2421732</v>
      </c>
      <c r="N145" s="52">
        <f>M145*$N$2</f>
        <v>1684.0527165000001</v>
      </c>
      <c r="O145" s="381">
        <f>M145*$N$1*$N$3</f>
        <v>1778.3596686240003</v>
      </c>
    </row>
    <row r="146" spans="2:15" x14ac:dyDescent="0.25">
      <c r="B146" s="75"/>
      <c r="C146" s="54"/>
      <c r="D146" s="54" t="s">
        <v>126</v>
      </c>
      <c r="E146" s="54"/>
      <c r="F146" s="54">
        <v>1.87</v>
      </c>
      <c r="G146" s="54">
        <v>27.17</v>
      </c>
      <c r="H146" s="54"/>
      <c r="I146" s="54"/>
      <c r="J146" s="54"/>
      <c r="K146" s="57">
        <v>148.79</v>
      </c>
      <c r="L146" s="57">
        <f t="shared" si="10"/>
        <v>278.2373</v>
      </c>
      <c r="M146" s="427"/>
      <c r="N146" s="58"/>
      <c r="O146" s="382"/>
    </row>
    <row r="147" spans="2:15" x14ac:dyDescent="0.25">
      <c r="B147" s="75" t="s">
        <v>144</v>
      </c>
      <c r="C147" s="54" t="s">
        <v>105</v>
      </c>
      <c r="D147" s="46" t="s">
        <v>124</v>
      </c>
      <c r="E147" s="54"/>
      <c r="F147" s="54">
        <v>2.21</v>
      </c>
      <c r="G147" s="54">
        <v>53.04</v>
      </c>
      <c r="H147" s="54">
        <v>293.77</v>
      </c>
      <c r="I147" s="54">
        <v>367.21</v>
      </c>
      <c r="J147" s="54">
        <v>387.8</v>
      </c>
      <c r="K147" s="57">
        <v>178.39</v>
      </c>
      <c r="L147" s="57">
        <f t="shared" si="10"/>
        <v>394.24189999999999</v>
      </c>
      <c r="M147" s="427">
        <f t="shared" si="11"/>
        <v>1592.1952956</v>
      </c>
      <c r="N147" s="58">
        <f>M147*$N$2</f>
        <v>1990.2441195000001</v>
      </c>
      <c r="O147" s="382">
        <f>M147*$N$1*$N$3</f>
        <v>2101.697790192</v>
      </c>
    </row>
    <row r="148" spans="2:15" x14ac:dyDescent="0.25">
      <c r="B148" s="75"/>
      <c r="C148" s="54"/>
      <c r="D148" s="54" t="s">
        <v>126</v>
      </c>
      <c r="E148" s="54"/>
      <c r="F148" s="54">
        <v>2.21</v>
      </c>
      <c r="G148" s="54">
        <v>32.11</v>
      </c>
      <c r="H148" s="54"/>
      <c r="I148" s="54"/>
      <c r="J148" s="54"/>
      <c r="K148" s="57">
        <v>148.79</v>
      </c>
      <c r="L148" s="57">
        <f t="shared" si="10"/>
        <v>328.82589999999999</v>
      </c>
      <c r="M148" s="427"/>
      <c r="N148" s="58"/>
      <c r="O148" s="382"/>
    </row>
    <row r="149" spans="2:15" x14ac:dyDescent="0.25">
      <c r="B149" s="75" t="s">
        <v>136</v>
      </c>
      <c r="C149" s="54" t="s">
        <v>105</v>
      </c>
      <c r="D149" s="46" t="s">
        <v>124</v>
      </c>
      <c r="E149" s="54"/>
      <c r="F149" s="54">
        <v>2.6</v>
      </c>
      <c r="G149" s="54">
        <v>62.4</v>
      </c>
      <c r="H149" s="54">
        <v>345.61</v>
      </c>
      <c r="I149" s="54">
        <v>432.02</v>
      </c>
      <c r="J149" s="54">
        <v>456.2</v>
      </c>
      <c r="K149" s="57">
        <v>178.39</v>
      </c>
      <c r="L149" s="57">
        <f t="shared" si="10"/>
        <v>463.81399999999996</v>
      </c>
      <c r="M149" s="427">
        <f t="shared" si="11"/>
        <v>1873.1709359999998</v>
      </c>
      <c r="N149" s="58">
        <f>M149*$N$2</f>
        <v>2341.4636699999996</v>
      </c>
      <c r="O149" s="382">
        <f>M149*$N$1*$N$3</f>
        <v>2472.5856355199999</v>
      </c>
    </row>
    <row r="150" spans="2:15" x14ac:dyDescent="0.25">
      <c r="B150" s="75"/>
      <c r="C150" s="54"/>
      <c r="D150" s="54" t="s">
        <v>126</v>
      </c>
      <c r="E150" s="54"/>
      <c r="F150" s="54">
        <v>2.6</v>
      </c>
      <c r="G150" s="54">
        <v>37.78</v>
      </c>
      <c r="H150" s="54"/>
      <c r="I150" s="54"/>
      <c r="J150" s="68"/>
      <c r="K150" s="57">
        <v>148.79</v>
      </c>
      <c r="L150" s="57">
        <f t="shared" si="10"/>
        <v>386.85399999999998</v>
      </c>
      <c r="M150" s="427"/>
      <c r="N150" s="58"/>
      <c r="O150" s="382"/>
    </row>
    <row r="151" spans="2:15" ht="36.75" customHeight="1" x14ac:dyDescent="0.25">
      <c r="B151" s="470" t="s">
        <v>145</v>
      </c>
      <c r="C151" s="54" t="s">
        <v>123</v>
      </c>
      <c r="D151" s="46" t="s">
        <v>124</v>
      </c>
      <c r="E151" s="54"/>
      <c r="F151" s="54">
        <v>4.2</v>
      </c>
      <c r="G151" s="54">
        <v>100.8</v>
      </c>
      <c r="H151" s="54">
        <v>768.84</v>
      </c>
      <c r="I151" s="54">
        <v>961.05</v>
      </c>
      <c r="J151" s="68">
        <v>1014.9</v>
      </c>
      <c r="K151" s="57">
        <v>178.39</v>
      </c>
      <c r="L151" s="57">
        <f t="shared" si="10"/>
        <v>749.23799999999994</v>
      </c>
      <c r="M151" s="427">
        <f t="shared" si="11"/>
        <v>4401.9609479999999</v>
      </c>
      <c r="N151" s="58">
        <f>M151*$N$2</f>
        <v>5502.4511849999999</v>
      </c>
      <c r="O151" s="382">
        <f>M151*$N$1*$N$3</f>
        <v>5810.5884513600004</v>
      </c>
    </row>
    <row r="152" spans="2:15" ht="36.75" customHeight="1" x14ac:dyDescent="0.25">
      <c r="B152" s="470"/>
      <c r="C152" s="54"/>
      <c r="D152" s="54" t="s">
        <v>126</v>
      </c>
      <c r="E152" s="54"/>
      <c r="F152" s="54">
        <v>8.4</v>
      </c>
      <c r="G152" s="54">
        <v>122.05</v>
      </c>
      <c r="H152" s="54"/>
      <c r="I152" s="54"/>
      <c r="J152" s="68"/>
      <c r="K152" s="57">
        <v>148.79</v>
      </c>
      <c r="L152" s="57">
        <f t="shared" si="10"/>
        <v>1249.836</v>
      </c>
      <c r="M152" s="155"/>
      <c r="N152" s="58"/>
      <c r="O152" s="382"/>
    </row>
    <row r="153" spans="2:15" ht="47.25" customHeight="1" x14ac:dyDescent="0.25">
      <c r="B153" s="75" t="s">
        <v>146</v>
      </c>
      <c r="C153" s="54" t="s">
        <v>147</v>
      </c>
      <c r="D153" s="46" t="s">
        <v>124</v>
      </c>
      <c r="E153" s="54"/>
      <c r="F153" s="54">
        <v>1.2</v>
      </c>
      <c r="G153" s="54">
        <v>28.8</v>
      </c>
      <c r="H153" s="68">
        <v>99.36</v>
      </c>
      <c r="I153" s="87">
        <v>124.2</v>
      </c>
      <c r="J153" s="68">
        <v>131.19999999999999</v>
      </c>
      <c r="K153" s="57">
        <v>178.39</v>
      </c>
      <c r="L153" s="57">
        <f t="shared" si="10"/>
        <v>214.06799999999998</v>
      </c>
      <c r="M153" s="426">
        <f>L153*2.202</f>
        <v>471.37773599999997</v>
      </c>
      <c r="N153" s="58">
        <f>M153*$N$2</f>
        <v>589.22217000000001</v>
      </c>
      <c r="O153" s="382">
        <f>M153*$N$1*$N$3</f>
        <v>622.21861151999997</v>
      </c>
    </row>
    <row r="154" spans="2:15" x14ac:dyDescent="0.25">
      <c r="B154" s="96"/>
      <c r="C154" s="46"/>
      <c r="D154" s="54" t="s">
        <v>126</v>
      </c>
      <c r="E154" s="77"/>
      <c r="F154" s="54">
        <v>1.2</v>
      </c>
      <c r="G154" s="77"/>
      <c r="H154" s="85"/>
      <c r="I154" s="86"/>
      <c r="J154" s="151"/>
      <c r="K154" s="57">
        <v>148.79</v>
      </c>
      <c r="L154" s="57">
        <f t="shared" si="10"/>
        <v>178.54799999999997</v>
      </c>
      <c r="M154" s="426">
        <f>L154*2.202</f>
        <v>393.16269599999993</v>
      </c>
      <c r="N154" s="58">
        <f>M154*$N$2</f>
        <v>491.45336999999989</v>
      </c>
      <c r="O154" s="382">
        <f>M154*$N$1*$N$3</f>
        <v>518.97475871999995</v>
      </c>
    </row>
    <row r="155" spans="2:15" x14ac:dyDescent="0.25">
      <c r="B155" s="75" t="s">
        <v>148</v>
      </c>
      <c r="C155" s="54" t="s">
        <v>105</v>
      </c>
      <c r="D155" s="54" t="s">
        <v>124</v>
      </c>
      <c r="E155" s="54"/>
      <c r="F155" s="54">
        <v>1.44</v>
      </c>
      <c r="G155" s="54">
        <v>34.56</v>
      </c>
      <c r="H155" s="54">
        <v>191.42</v>
      </c>
      <c r="I155" s="54">
        <v>239.27</v>
      </c>
      <c r="J155" s="54">
        <v>252.7</v>
      </c>
      <c r="K155" s="57">
        <v>178.39</v>
      </c>
      <c r="L155" s="57">
        <f t="shared" si="10"/>
        <v>256.88159999999999</v>
      </c>
      <c r="M155" s="424">
        <f>(L155+L156)*2.202</f>
        <v>1037.4485183999998</v>
      </c>
      <c r="N155" s="58">
        <f>M155*$N$2</f>
        <v>1296.8106479999997</v>
      </c>
      <c r="O155" s="382">
        <f>M155*$N$1*$N$3</f>
        <v>1369.4320442879998</v>
      </c>
    </row>
    <row r="156" spans="2:15" x14ac:dyDescent="0.25">
      <c r="B156" s="75"/>
      <c r="C156" s="54"/>
      <c r="D156" s="54" t="s">
        <v>126</v>
      </c>
      <c r="E156" s="54"/>
      <c r="F156" s="54">
        <v>1.44</v>
      </c>
      <c r="G156" s="54">
        <v>20.92</v>
      </c>
      <c r="H156" s="54"/>
      <c r="I156" s="54"/>
      <c r="J156" s="54"/>
      <c r="K156" s="57">
        <v>148.79</v>
      </c>
      <c r="L156" s="57">
        <f t="shared" si="10"/>
        <v>214.25759999999997</v>
      </c>
      <c r="M156" s="424"/>
      <c r="N156" s="58"/>
      <c r="O156" s="382"/>
    </row>
    <row r="157" spans="2:15" x14ac:dyDescent="0.25">
      <c r="B157" s="75" t="s">
        <v>127</v>
      </c>
      <c r="C157" s="54" t="s">
        <v>105</v>
      </c>
      <c r="D157" s="46" t="s">
        <v>124</v>
      </c>
      <c r="E157" s="54"/>
      <c r="F157" s="54">
        <v>2</v>
      </c>
      <c r="G157" s="54">
        <v>48</v>
      </c>
      <c r="H157" s="54">
        <v>393.3</v>
      </c>
      <c r="I157" s="54">
        <v>491.63</v>
      </c>
      <c r="J157" s="54">
        <v>519.20000000000005</v>
      </c>
      <c r="K157" s="57">
        <v>178.39</v>
      </c>
      <c r="L157" s="57">
        <f t="shared" si="10"/>
        <v>356.78</v>
      </c>
      <c r="M157" s="424">
        <f t="shared" ref="M157:M187" si="12">(L157+L158)*2.202</f>
        <v>1440.9007199999999</v>
      </c>
      <c r="N157" s="58">
        <f>M157*$N$2</f>
        <v>1801.1258999999998</v>
      </c>
      <c r="O157" s="382">
        <f>M157*$N$1*$N$3</f>
        <v>1901.9889504</v>
      </c>
    </row>
    <row r="158" spans="2:15" x14ac:dyDescent="0.25">
      <c r="B158" s="75"/>
      <c r="C158" s="54"/>
      <c r="D158" s="54" t="s">
        <v>126</v>
      </c>
      <c r="E158" s="54"/>
      <c r="F158" s="54">
        <v>2</v>
      </c>
      <c r="G158" s="54">
        <v>29.06</v>
      </c>
      <c r="H158" s="54"/>
      <c r="I158" s="54"/>
      <c r="J158" s="54"/>
      <c r="K158" s="57">
        <v>148.79</v>
      </c>
      <c r="L158" s="57">
        <f t="shared" si="10"/>
        <v>297.58</v>
      </c>
      <c r="M158" s="424"/>
      <c r="N158" s="58"/>
      <c r="O158" s="382"/>
    </row>
    <row r="159" spans="2:15" x14ac:dyDescent="0.25">
      <c r="B159" s="75" t="s">
        <v>138</v>
      </c>
      <c r="C159" s="54"/>
      <c r="D159" s="46" t="s">
        <v>124</v>
      </c>
      <c r="E159" s="54"/>
      <c r="F159" s="54">
        <v>2.75</v>
      </c>
      <c r="G159" s="54">
        <v>66</v>
      </c>
      <c r="H159" s="54">
        <v>365.55</v>
      </c>
      <c r="I159" s="54">
        <v>456.94</v>
      </c>
      <c r="J159" s="54">
        <v>482.5</v>
      </c>
      <c r="K159" s="57">
        <v>178.39</v>
      </c>
      <c r="L159" s="57">
        <f t="shared" si="10"/>
        <v>490.57249999999999</v>
      </c>
      <c r="M159" s="424">
        <f t="shared" si="12"/>
        <v>1981.2384899999997</v>
      </c>
      <c r="N159" s="58">
        <f>M159*$N$2</f>
        <v>2476.5481124999997</v>
      </c>
      <c r="O159" s="382">
        <f>M159*$N$1*$N$3</f>
        <v>2615.2348067999997</v>
      </c>
    </row>
    <row r="160" spans="2:15" x14ac:dyDescent="0.25">
      <c r="B160" s="75"/>
      <c r="C160" s="54"/>
      <c r="D160" s="54" t="s">
        <v>126</v>
      </c>
      <c r="E160" s="54"/>
      <c r="F160" s="54">
        <v>2.75</v>
      </c>
      <c r="G160" s="54">
        <v>39.96</v>
      </c>
      <c r="H160" s="54"/>
      <c r="I160" s="54"/>
      <c r="J160" s="54"/>
      <c r="K160" s="57">
        <v>148.79</v>
      </c>
      <c r="L160" s="57">
        <f t="shared" si="10"/>
        <v>409.17249999999996</v>
      </c>
      <c r="M160" s="424"/>
      <c r="N160" s="58"/>
      <c r="O160" s="382"/>
    </row>
    <row r="161" spans="2:15" x14ac:dyDescent="0.25">
      <c r="B161" s="96" t="s">
        <v>129</v>
      </c>
      <c r="C161" s="54" t="s">
        <v>105</v>
      </c>
      <c r="D161" s="46" t="s">
        <v>124</v>
      </c>
      <c r="E161" s="54"/>
      <c r="F161" s="54">
        <v>3.6</v>
      </c>
      <c r="G161" s="54">
        <v>86.4</v>
      </c>
      <c r="H161" s="54">
        <v>478.54</v>
      </c>
      <c r="I161" s="54">
        <v>598.17999999999995</v>
      </c>
      <c r="J161" s="54">
        <v>631.70000000000005</v>
      </c>
      <c r="K161" s="57">
        <v>178.39</v>
      </c>
      <c r="L161" s="57">
        <f t="shared" si="10"/>
        <v>642.20399999999995</v>
      </c>
      <c r="M161" s="424">
        <f t="shared" si="12"/>
        <v>2593.6212959999998</v>
      </c>
      <c r="N161" s="58">
        <f>M161*$N$2</f>
        <v>3242.0266199999996</v>
      </c>
      <c r="O161" s="382">
        <f>M161*$N$1*$N$3</f>
        <v>3423.58011072</v>
      </c>
    </row>
    <row r="162" spans="2:15" x14ac:dyDescent="0.25">
      <c r="B162" s="75"/>
      <c r="C162" s="54"/>
      <c r="D162" s="54" t="s">
        <v>126</v>
      </c>
      <c r="E162" s="54"/>
      <c r="F162" s="54">
        <v>3.6</v>
      </c>
      <c r="G162" s="54">
        <v>52.31</v>
      </c>
      <c r="H162" s="54"/>
      <c r="I162" s="54"/>
      <c r="J162" s="54"/>
      <c r="K162" s="57">
        <v>148.79</v>
      </c>
      <c r="L162" s="57">
        <f t="shared" si="10"/>
        <v>535.64400000000001</v>
      </c>
      <c r="M162" s="424"/>
      <c r="N162" s="58"/>
      <c r="O162" s="382"/>
    </row>
    <row r="163" spans="2:15" x14ac:dyDescent="0.25">
      <c r="B163" s="96" t="s">
        <v>149</v>
      </c>
      <c r="C163" s="54"/>
      <c r="D163" s="46" t="s">
        <v>124</v>
      </c>
      <c r="E163" s="54"/>
      <c r="F163" s="54">
        <v>4</v>
      </c>
      <c r="G163" s="54">
        <v>96</v>
      </c>
      <c r="H163" s="54">
        <v>732.23</v>
      </c>
      <c r="I163" s="54">
        <v>915.29</v>
      </c>
      <c r="J163" s="54">
        <v>966.5</v>
      </c>
      <c r="K163" s="57">
        <v>178.39</v>
      </c>
      <c r="L163" s="57">
        <f t="shared" ref="L163:L194" si="13">F163*K163</f>
        <v>713.56</v>
      </c>
      <c r="M163" s="424">
        <f t="shared" si="12"/>
        <v>4192.3437599999997</v>
      </c>
      <c r="N163" s="58">
        <f>M163*$N$2</f>
        <v>5240.4296999999997</v>
      </c>
      <c r="O163" s="382">
        <f>M163*$N$1*$N$3</f>
        <v>5533.8937631999997</v>
      </c>
    </row>
    <row r="164" spans="2:15" x14ac:dyDescent="0.25">
      <c r="B164" s="75"/>
      <c r="C164" s="54"/>
      <c r="D164" s="54" t="s">
        <v>126</v>
      </c>
      <c r="E164" s="54"/>
      <c r="F164" s="54">
        <v>8</v>
      </c>
      <c r="G164" s="54">
        <v>116.24</v>
      </c>
      <c r="H164" s="54"/>
      <c r="I164" s="54"/>
      <c r="J164" s="54"/>
      <c r="K164" s="57">
        <v>148.79</v>
      </c>
      <c r="L164" s="57">
        <f t="shared" si="13"/>
        <v>1190.32</v>
      </c>
      <c r="M164" s="424"/>
      <c r="N164" s="58"/>
      <c r="O164" s="382"/>
    </row>
    <row r="165" spans="2:15" ht="15" customHeight="1" x14ac:dyDescent="0.25">
      <c r="B165" s="471" t="s">
        <v>150</v>
      </c>
      <c r="C165" s="54"/>
      <c r="D165" s="46" t="s">
        <v>124</v>
      </c>
      <c r="E165" s="54"/>
      <c r="F165" s="54">
        <v>4.5</v>
      </c>
      <c r="G165" s="54">
        <v>108</v>
      </c>
      <c r="H165" s="54">
        <v>823.76</v>
      </c>
      <c r="I165" s="54">
        <v>1029.7</v>
      </c>
      <c r="J165" s="54"/>
      <c r="K165" s="57">
        <v>178.39</v>
      </c>
      <c r="L165" s="57">
        <f t="shared" si="13"/>
        <v>802.75499999999988</v>
      </c>
      <c r="M165" s="424">
        <f t="shared" si="12"/>
        <v>4716.3867299999993</v>
      </c>
      <c r="N165" s="58">
        <f>M165*$N$2</f>
        <v>5895.4834124999988</v>
      </c>
      <c r="O165" s="382">
        <v>0</v>
      </c>
    </row>
    <row r="166" spans="2:15" x14ac:dyDescent="0.25">
      <c r="B166" s="471"/>
      <c r="C166" s="54"/>
      <c r="D166" s="54" t="s">
        <v>126</v>
      </c>
      <c r="E166" s="54"/>
      <c r="F166" s="54">
        <v>9</v>
      </c>
      <c r="G166" s="54">
        <v>130.77000000000001</v>
      </c>
      <c r="H166" s="54"/>
      <c r="I166" s="54"/>
      <c r="J166" s="54"/>
      <c r="K166" s="57">
        <v>148.79</v>
      </c>
      <c r="L166" s="57">
        <f t="shared" si="13"/>
        <v>1339.11</v>
      </c>
      <c r="M166" s="424"/>
      <c r="N166" s="58"/>
      <c r="O166" s="382"/>
    </row>
    <row r="167" spans="2:15" ht="30" x14ac:dyDescent="0.25">
      <c r="B167" s="83" t="s">
        <v>151</v>
      </c>
      <c r="C167" s="54" t="s">
        <v>123</v>
      </c>
      <c r="D167" s="54" t="s">
        <v>124</v>
      </c>
      <c r="E167" s="54"/>
      <c r="F167" s="54">
        <v>0.9</v>
      </c>
      <c r="G167" s="54">
        <v>21.6</v>
      </c>
      <c r="H167" s="54">
        <v>119.64</v>
      </c>
      <c r="I167" s="54">
        <v>149.54</v>
      </c>
      <c r="J167" s="54">
        <v>157.9</v>
      </c>
      <c r="K167" s="57">
        <v>178.39</v>
      </c>
      <c r="L167" s="57">
        <f t="shared" si="13"/>
        <v>160.55099999999999</v>
      </c>
      <c r="M167" s="424">
        <f t="shared" si="12"/>
        <v>648.40532399999995</v>
      </c>
      <c r="N167" s="58">
        <f>M167*$N$2</f>
        <v>810.50665499999991</v>
      </c>
      <c r="O167" s="396">
        <f>M167*$N$1*$N$3</f>
        <v>855.89502768</v>
      </c>
    </row>
    <row r="168" spans="2:15" x14ac:dyDescent="0.25">
      <c r="B168" s="160"/>
      <c r="C168" s="54"/>
      <c r="D168" s="54" t="s">
        <v>126</v>
      </c>
      <c r="E168" s="54"/>
      <c r="F168" s="54">
        <v>0.9</v>
      </c>
      <c r="G168" s="54">
        <v>13.08</v>
      </c>
      <c r="H168" s="54"/>
      <c r="I168" s="54"/>
      <c r="J168" s="54"/>
      <c r="K168" s="57">
        <v>148.79</v>
      </c>
      <c r="L168" s="57">
        <f t="shared" si="13"/>
        <v>133.911</v>
      </c>
      <c r="M168" s="424"/>
      <c r="N168" s="58"/>
      <c r="O168" s="382"/>
    </row>
    <row r="169" spans="2:15" x14ac:dyDescent="0.25">
      <c r="B169" s="53" t="s">
        <v>152</v>
      </c>
      <c r="C169" s="65" t="s">
        <v>105</v>
      </c>
      <c r="D169" s="46" t="s">
        <v>124</v>
      </c>
      <c r="E169" s="65"/>
      <c r="F169" s="65">
        <v>1.44</v>
      </c>
      <c r="G169" s="65">
        <v>34.56</v>
      </c>
      <c r="H169" s="65">
        <v>191.42</v>
      </c>
      <c r="I169" s="65">
        <v>239.27</v>
      </c>
      <c r="J169" s="65">
        <v>252.7</v>
      </c>
      <c r="K169" s="57">
        <v>178.39</v>
      </c>
      <c r="L169" s="66">
        <f t="shared" si="13"/>
        <v>256.88159999999999</v>
      </c>
      <c r="M169" s="424">
        <f t="shared" si="12"/>
        <v>1037.4485183999998</v>
      </c>
      <c r="N169" s="67">
        <f>M169*$N$2</f>
        <v>1296.8106479999997</v>
      </c>
      <c r="O169" s="383">
        <f>M169*$N$1*$N$3</f>
        <v>1369.4320442879998</v>
      </c>
    </row>
    <row r="170" spans="2:15" x14ac:dyDescent="0.25">
      <c r="B170" s="75"/>
      <c r="C170" s="54"/>
      <c r="D170" s="54" t="s">
        <v>126</v>
      </c>
      <c r="E170" s="54"/>
      <c r="F170" s="54">
        <v>1.44</v>
      </c>
      <c r="G170" s="54">
        <v>20.92</v>
      </c>
      <c r="H170" s="54">
        <f>G170*3.45</f>
        <v>72.174000000000007</v>
      </c>
      <c r="I170" s="57">
        <f>72.174*1.1*1.2</f>
        <v>95.269680000000022</v>
      </c>
      <c r="J170" s="54"/>
      <c r="K170" s="57">
        <v>148.79</v>
      </c>
      <c r="L170" s="57">
        <f t="shared" si="13"/>
        <v>214.25759999999997</v>
      </c>
      <c r="M170" s="424"/>
      <c r="N170" s="58"/>
      <c r="O170" s="382"/>
    </row>
    <row r="171" spans="2:15" ht="30" x14ac:dyDescent="0.25">
      <c r="B171" s="44" t="s">
        <v>153</v>
      </c>
      <c r="C171" s="45" t="s">
        <v>123</v>
      </c>
      <c r="D171" s="46" t="s">
        <v>124</v>
      </c>
      <c r="E171" s="46"/>
      <c r="F171" s="46">
        <v>1.1000000000000001</v>
      </c>
      <c r="G171" s="46">
        <v>26.4</v>
      </c>
      <c r="H171" s="47">
        <v>146.22</v>
      </c>
      <c r="I171" s="89">
        <v>182.78</v>
      </c>
      <c r="J171" s="47">
        <v>193</v>
      </c>
      <c r="K171" s="57">
        <v>178.39</v>
      </c>
      <c r="L171" s="51">
        <f t="shared" si="13"/>
        <v>196.22900000000001</v>
      </c>
      <c r="M171" s="424">
        <f t="shared" si="12"/>
        <v>792.49539600000003</v>
      </c>
      <c r="N171" s="58">
        <f>M171*$N$2</f>
        <v>990.61924500000009</v>
      </c>
      <c r="O171" s="381">
        <f>M171*$N$1*$N$3</f>
        <v>1046.0939227200001</v>
      </c>
    </row>
    <row r="172" spans="2:15" x14ac:dyDescent="0.25">
      <c r="B172" s="59"/>
      <c r="C172" s="60"/>
      <c r="D172" s="54" t="s">
        <v>154</v>
      </c>
      <c r="E172" s="54"/>
      <c r="F172" s="54">
        <v>1.1000000000000001</v>
      </c>
      <c r="G172" s="65">
        <v>15.98</v>
      </c>
      <c r="H172" s="161"/>
      <c r="I172" s="162"/>
      <c r="J172" s="161"/>
      <c r="K172" s="57">
        <v>148.79</v>
      </c>
      <c r="L172" s="50">
        <f t="shared" si="13"/>
        <v>163.66900000000001</v>
      </c>
      <c r="M172" s="424"/>
      <c r="N172" s="164"/>
      <c r="O172" s="384"/>
    </row>
    <row r="173" spans="2:15" x14ac:dyDescent="0.25">
      <c r="B173" s="44" t="s">
        <v>152</v>
      </c>
      <c r="C173" s="45" t="s">
        <v>105</v>
      </c>
      <c r="D173" s="46" t="s">
        <v>124</v>
      </c>
      <c r="E173" s="46"/>
      <c r="F173" s="46">
        <v>1.5</v>
      </c>
      <c r="G173" s="54">
        <v>36</v>
      </c>
      <c r="H173" s="54">
        <v>199.39</v>
      </c>
      <c r="I173" s="54">
        <v>249.24</v>
      </c>
      <c r="J173" s="54">
        <v>263.2</v>
      </c>
      <c r="K173" s="57">
        <v>178.39</v>
      </c>
      <c r="L173" s="57">
        <f t="shared" si="13"/>
        <v>267.58499999999998</v>
      </c>
      <c r="M173" s="424">
        <f t="shared" si="12"/>
        <v>1080.67554</v>
      </c>
      <c r="N173" s="58">
        <f>M173*$N$2</f>
        <v>1350.844425</v>
      </c>
      <c r="O173" s="382">
        <f>M173*$N$1*$N$3</f>
        <v>1426.4917128000002</v>
      </c>
    </row>
    <row r="174" spans="2:15" x14ac:dyDescent="0.25">
      <c r="B174" s="53"/>
      <c r="C174" s="72"/>
      <c r="D174" s="65" t="s">
        <v>126</v>
      </c>
      <c r="E174" s="65"/>
      <c r="F174" s="65">
        <v>1.5</v>
      </c>
      <c r="G174" s="54">
        <v>21.8</v>
      </c>
      <c r="H174" s="54"/>
      <c r="I174" s="54"/>
      <c r="J174" s="54"/>
      <c r="K174" s="57">
        <v>148.79</v>
      </c>
      <c r="L174" s="57">
        <f t="shared" si="13"/>
        <v>223.185</v>
      </c>
      <c r="M174" s="424"/>
      <c r="N174" s="58"/>
      <c r="O174" s="382"/>
    </row>
    <row r="175" spans="2:15" x14ac:dyDescent="0.25">
      <c r="B175" s="59" t="s">
        <v>155</v>
      </c>
      <c r="C175" s="60" t="s">
        <v>156</v>
      </c>
      <c r="D175" s="46" t="s">
        <v>124</v>
      </c>
      <c r="E175" s="54"/>
      <c r="F175" s="54">
        <v>0.49</v>
      </c>
      <c r="G175" s="54">
        <v>11.76</v>
      </c>
      <c r="H175" s="54">
        <v>65.13</v>
      </c>
      <c r="I175" s="54">
        <v>81.42</v>
      </c>
      <c r="J175" s="54">
        <v>85.98</v>
      </c>
      <c r="K175" s="57">
        <v>178.39</v>
      </c>
      <c r="L175" s="57">
        <f t="shared" si="13"/>
        <v>87.41109999999999</v>
      </c>
      <c r="M175" s="424">
        <f t="shared" si="12"/>
        <v>353.02067639999996</v>
      </c>
      <c r="N175" s="58">
        <f>M175*$N$2</f>
        <v>441.27584549999995</v>
      </c>
      <c r="O175" s="382">
        <f>M175*$N$1*$N$3</f>
        <v>465.98729284799992</v>
      </c>
    </row>
    <row r="176" spans="2:15" x14ac:dyDescent="0.25">
      <c r="B176" s="59"/>
      <c r="C176" s="60"/>
      <c r="D176" s="54" t="s">
        <v>126</v>
      </c>
      <c r="E176" s="54"/>
      <c r="F176" s="54">
        <v>0.49</v>
      </c>
      <c r="G176" s="54">
        <v>7.12</v>
      </c>
      <c r="H176" s="54"/>
      <c r="I176" s="54"/>
      <c r="J176" s="54"/>
      <c r="K176" s="57">
        <v>148.79</v>
      </c>
      <c r="L176" s="57">
        <f t="shared" si="13"/>
        <v>72.9071</v>
      </c>
      <c r="M176" s="424"/>
      <c r="N176" s="58"/>
      <c r="O176" s="382"/>
    </row>
    <row r="177" spans="2:15" x14ac:dyDescent="0.25">
      <c r="B177" s="44" t="s">
        <v>157</v>
      </c>
      <c r="C177" s="45" t="s">
        <v>105</v>
      </c>
      <c r="D177" s="46" t="s">
        <v>124</v>
      </c>
      <c r="E177" s="46"/>
      <c r="F177" s="46">
        <v>0.64</v>
      </c>
      <c r="G177" s="54">
        <v>15.36</v>
      </c>
      <c r="H177" s="54">
        <v>85.07</v>
      </c>
      <c r="I177" s="54">
        <v>106.34</v>
      </c>
      <c r="J177" s="54">
        <v>112.3</v>
      </c>
      <c r="K177" s="57">
        <v>178.39</v>
      </c>
      <c r="L177" s="57">
        <f t="shared" si="13"/>
        <v>114.16959999999999</v>
      </c>
      <c r="M177" s="424">
        <f t="shared" si="12"/>
        <v>461.08823039999999</v>
      </c>
      <c r="N177" s="58">
        <f>M177*$N$2</f>
        <v>576.36028799999997</v>
      </c>
      <c r="O177" s="382">
        <f>M177*$N$1*$N$3</f>
        <v>608.63646412800006</v>
      </c>
    </row>
    <row r="178" spans="2:15" x14ac:dyDescent="0.25">
      <c r="B178" s="59"/>
      <c r="C178" s="72"/>
      <c r="D178" s="54" t="s">
        <v>126</v>
      </c>
      <c r="E178" s="65"/>
      <c r="F178" s="54">
        <v>0.64</v>
      </c>
      <c r="G178" s="54">
        <v>9.3000000000000007</v>
      </c>
      <c r="H178" s="54"/>
      <c r="I178" s="54"/>
      <c r="J178" s="54"/>
      <c r="K178" s="57">
        <v>148.79</v>
      </c>
      <c r="L178" s="57">
        <f t="shared" si="13"/>
        <v>95.2256</v>
      </c>
      <c r="M178" s="424"/>
      <c r="N178" s="58"/>
      <c r="O178" s="382"/>
    </row>
    <row r="179" spans="2:15" x14ac:dyDescent="0.25">
      <c r="B179" s="59" t="s">
        <v>158</v>
      </c>
      <c r="C179" s="60" t="s">
        <v>105</v>
      </c>
      <c r="D179" s="46" t="s">
        <v>124</v>
      </c>
      <c r="E179" s="123"/>
      <c r="F179" s="54">
        <v>0.75</v>
      </c>
      <c r="G179" s="54">
        <v>18</v>
      </c>
      <c r="H179" s="54">
        <v>99.7</v>
      </c>
      <c r="I179" s="54">
        <v>124.62</v>
      </c>
      <c r="J179" s="54">
        <v>131.6</v>
      </c>
      <c r="K179" s="57">
        <v>178.39</v>
      </c>
      <c r="L179" s="57">
        <f t="shared" si="13"/>
        <v>133.79249999999999</v>
      </c>
      <c r="M179" s="424">
        <f t="shared" si="12"/>
        <v>540.33776999999998</v>
      </c>
      <c r="N179" s="58">
        <f>M179*$N$2</f>
        <v>675.4222125</v>
      </c>
      <c r="O179" s="382">
        <f>M179*$N$1*$N$3</f>
        <v>713.24585640000009</v>
      </c>
    </row>
    <row r="180" spans="2:15" x14ac:dyDescent="0.25">
      <c r="B180" s="59"/>
      <c r="C180" s="60"/>
      <c r="D180" s="54" t="s">
        <v>126</v>
      </c>
      <c r="E180" s="101"/>
      <c r="F180" s="54">
        <v>0.75</v>
      </c>
      <c r="G180" s="54">
        <v>10.9</v>
      </c>
      <c r="H180" s="54"/>
      <c r="I180" s="54"/>
      <c r="J180" s="54"/>
      <c r="K180" s="57">
        <v>148.79</v>
      </c>
      <c r="L180" s="57">
        <f t="shared" si="13"/>
        <v>111.5925</v>
      </c>
      <c r="M180" s="424"/>
      <c r="N180" s="58"/>
      <c r="O180" s="382"/>
    </row>
    <row r="181" spans="2:15" x14ac:dyDescent="0.25">
      <c r="B181" s="59" t="s">
        <v>159</v>
      </c>
      <c r="C181" s="45" t="s">
        <v>105</v>
      </c>
      <c r="D181" s="46" t="s">
        <v>124</v>
      </c>
      <c r="E181" s="123"/>
      <c r="F181" s="54">
        <v>1.2</v>
      </c>
      <c r="G181" s="54">
        <v>28.8</v>
      </c>
      <c r="H181" s="54">
        <v>159.51</v>
      </c>
      <c r="I181" s="54">
        <v>199.39</v>
      </c>
      <c r="J181" s="54"/>
      <c r="K181" s="57">
        <v>178.39</v>
      </c>
      <c r="L181" s="57">
        <f t="shared" si="13"/>
        <v>214.06799999999998</v>
      </c>
      <c r="M181" s="424">
        <f t="shared" si="12"/>
        <v>864.5404319999999</v>
      </c>
      <c r="N181" s="58">
        <f>M181*$N$2</f>
        <v>1080.67554</v>
      </c>
      <c r="O181" s="382">
        <v>0</v>
      </c>
    </row>
    <row r="182" spans="2:15" x14ac:dyDescent="0.25">
      <c r="B182" s="59"/>
      <c r="C182" s="72"/>
      <c r="D182" s="54" t="s">
        <v>126</v>
      </c>
      <c r="E182" s="101"/>
      <c r="F182" s="54">
        <v>1.2</v>
      </c>
      <c r="G182" s="54">
        <v>17.440000000000001</v>
      </c>
      <c r="H182" s="54"/>
      <c r="I182" s="54"/>
      <c r="J182" s="54"/>
      <c r="K182" s="57">
        <v>148.79</v>
      </c>
      <c r="L182" s="57">
        <f t="shared" si="13"/>
        <v>178.54799999999997</v>
      </c>
      <c r="M182" s="424"/>
      <c r="N182" s="58"/>
      <c r="O182" s="382"/>
    </row>
    <row r="183" spans="2:15" x14ac:dyDescent="0.25">
      <c r="B183" s="59" t="s">
        <v>160</v>
      </c>
      <c r="C183" s="60" t="s">
        <v>105</v>
      </c>
      <c r="D183" s="46" t="s">
        <v>124</v>
      </c>
      <c r="E183" s="123"/>
      <c r="F183" s="54">
        <v>2.08</v>
      </c>
      <c r="G183" s="54">
        <v>49.92</v>
      </c>
      <c r="H183" s="54">
        <v>380.76</v>
      </c>
      <c r="I183" s="54">
        <v>476.96</v>
      </c>
      <c r="J183" s="54"/>
      <c r="K183" s="57">
        <v>178.39</v>
      </c>
      <c r="L183" s="57">
        <f t="shared" si="13"/>
        <v>371.05119999999999</v>
      </c>
      <c r="M183" s="424">
        <f t="shared" si="12"/>
        <v>2180.0187552000002</v>
      </c>
      <c r="N183" s="58">
        <f>M183*$N$2</f>
        <v>2725.0234440000004</v>
      </c>
      <c r="O183" s="382">
        <v>0</v>
      </c>
    </row>
    <row r="184" spans="2:15" x14ac:dyDescent="0.25">
      <c r="B184" s="59"/>
      <c r="C184" s="60"/>
      <c r="D184" s="54" t="s">
        <v>126</v>
      </c>
      <c r="E184" s="54"/>
      <c r="F184" s="54">
        <v>4.16</v>
      </c>
      <c r="G184" s="54">
        <v>60.44</v>
      </c>
      <c r="H184" s="54"/>
      <c r="I184" s="54"/>
      <c r="J184" s="54"/>
      <c r="K184" s="57">
        <v>148.79</v>
      </c>
      <c r="L184" s="57">
        <f t="shared" si="13"/>
        <v>618.96640000000002</v>
      </c>
      <c r="M184" s="424"/>
      <c r="N184" s="58"/>
      <c r="O184" s="382"/>
    </row>
    <row r="185" spans="2:15" ht="15" customHeight="1" x14ac:dyDescent="0.25">
      <c r="B185" s="472" t="s">
        <v>161</v>
      </c>
      <c r="C185" s="45" t="s">
        <v>162</v>
      </c>
      <c r="D185" s="46" t="s">
        <v>163</v>
      </c>
      <c r="E185" s="46"/>
      <c r="F185" s="46">
        <v>0.68</v>
      </c>
      <c r="G185" s="46">
        <v>14.21</v>
      </c>
      <c r="H185" s="46">
        <v>83.12</v>
      </c>
      <c r="I185" s="46">
        <v>103.9</v>
      </c>
      <c r="J185" s="46">
        <v>109.7</v>
      </c>
      <c r="K185" s="51">
        <v>153.06</v>
      </c>
      <c r="L185" s="51">
        <f t="shared" si="13"/>
        <v>104.08080000000001</v>
      </c>
      <c r="M185" s="424">
        <f t="shared" si="12"/>
        <v>451.978116</v>
      </c>
      <c r="N185" s="52">
        <f>M185*$N$2</f>
        <v>564.97264500000006</v>
      </c>
      <c r="O185" s="381">
        <f>M185*$N$1*$N$3</f>
        <v>596.61111312000003</v>
      </c>
    </row>
    <row r="186" spans="2:15" x14ac:dyDescent="0.25">
      <c r="B186" s="472"/>
      <c r="C186" s="60"/>
      <c r="D186" s="54" t="s">
        <v>126</v>
      </c>
      <c r="E186" s="101"/>
      <c r="F186" s="54">
        <v>0.68</v>
      </c>
      <c r="G186" s="54">
        <v>9.68</v>
      </c>
      <c r="H186" s="54"/>
      <c r="I186" s="54"/>
      <c r="J186" s="54"/>
      <c r="K186" s="57">
        <v>148.79</v>
      </c>
      <c r="L186" s="57">
        <f t="shared" si="13"/>
        <v>101.1772</v>
      </c>
      <c r="M186" s="424"/>
      <c r="N186" s="58"/>
      <c r="O186" s="382"/>
    </row>
    <row r="187" spans="2:15" ht="30" x14ac:dyDescent="0.25">
      <c r="B187" s="44" t="s">
        <v>164</v>
      </c>
      <c r="C187" s="45"/>
      <c r="D187" s="46" t="s">
        <v>163</v>
      </c>
      <c r="E187" s="123"/>
      <c r="F187" s="54">
        <v>1.08</v>
      </c>
      <c r="G187" s="54">
        <v>22.57</v>
      </c>
      <c r="H187" s="54">
        <v>132.01</v>
      </c>
      <c r="I187" s="54">
        <v>165.02</v>
      </c>
      <c r="J187" s="54">
        <v>174.3</v>
      </c>
      <c r="K187" s="51">
        <v>153.06</v>
      </c>
      <c r="L187" s="57">
        <f t="shared" si="13"/>
        <v>165.3048</v>
      </c>
      <c r="M187" s="424">
        <f t="shared" si="12"/>
        <v>717.84759599999995</v>
      </c>
      <c r="N187" s="58">
        <f>M187*$N$2</f>
        <v>897.30949499999997</v>
      </c>
      <c r="O187" s="382">
        <f>M187*$N$1*$N$3</f>
        <v>947.55882671999996</v>
      </c>
    </row>
    <row r="188" spans="2:15" x14ac:dyDescent="0.25">
      <c r="B188" s="53"/>
      <c r="C188" s="72"/>
      <c r="D188" s="65" t="s">
        <v>126</v>
      </c>
      <c r="E188" s="65"/>
      <c r="F188" s="65">
        <v>1.08</v>
      </c>
      <c r="G188" s="54">
        <v>15.69</v>
      </c>
      <c r="H188" s="54"/>
      <c r="I188" s="54"/>
      <c r="J188" s="54"/>
      <c r="K188" s="57">
        <v>148.79</v>
      </c>
      <c r="L188" s="57">
        <f t="shared" si="13"/>
        <v>160.69319999999999</v>
      </c>
      <c r="M188" s="57"/>
      <c r="N188" s="58"/>
      <c r="O188" s="382"/>
    </row>
    <row r="189" spans="2:15" ht="30" x14ac:dyDescent="0.25">
      <c r="B189" s="59" t="s">
        <v>165</v>
      </c>
      <c r="C189" s="60" t="s">
        <v>166</v>
      </c>
      <c r="D189" s="54" t="s">
        <v>126</v>
      </c>
      <c r="E189" s="54"/>
      <c r="F189" s="54">
        <v>1.1000000000000001</v>
      </c>
      <c r="G189" s="54">
        <v>15.98</v>
      </c>
      <c r="H189" s="54">
        <v>55.14</v>
      </c>
      <c r="I189" s="54">
        <v>68.930000000000007</v>
      </c>
      <c r="J189" s="54">
        <v>72.8</v>
      </c>
      <c r="K189" s="57">
        <v>148.79</v>
      </c>
      <c r="L189" s="57">
        <f t="shared" si="13"/>
        <v>163.66900000000001</v>
      </c>
      <c r="M189" s="424">
        <f>L189*2.202</f>
        <v>360.39913799999999</v>
      </c>
      <c r="N189" s="58">
        <f t="shared" ref="N189:N195" si="14">M189*$N$2</f>
        <v>450.49892249999999</v>
      </c>
      <c r="O189" s="382">
        <f>M189*$N$1*$N$3</f>
        <v>475.72686216</v>
      </c>
    </row>
    <row r="190" spans="2:15" x14ac:dyDescent="0.25">
      <c r="B190" s="59" t="s">
        <v>138</v>
      </c>
      <c r="C190" s="60" t="s">
        <v>166</v>
      </c>
      <c r="D190" s="54" t="s">
        <v>126</v>
      </c>
      <c r="E190" s="54"/>
      <c r="F190" s="54">
        <v>1.4</v>
      </c>
      <c r="G190" s="54">
        <v>20.34</v>
      </c>
      <c r="H190" s="54">
        <v>70.180000000000007</v>
      </c>
      <c r="I190" s="54">
        <v>87.72</v>
      </c>
      <c r="J190" s="54">
        <v>92.6</v>
      </c>
      <c r="K190" s="57">
        <v>148.79</v>
      </c>
      <c r="L190" s="57">
        <f t="shared" si="13"/>
        <v>208.30599999999998</v>
      </c>
      <c r="M190" s="424">
        <f t="shared" ref="M190:M195" si="15">L190*2.202</f>
        <v>458.68981199999996</v>
      </c>
      <c r="N190" s="58">
        <f t="shared" si="14"/>
        <v>573.36226499999998</v>
      </c>
      <c r="O190" s="382">
        <f>M190*$N$1*$N$3</f>
        <v>605.47055183999998</v>
      </c>
    </row>
    <row r="191" spans="2:15" ht="15.75" thickBot="1" x14ac:dyDescent="0.3">
      <c r="B191" s="44" t="s">
        <v>159</v>
      </c>
      <c r="C191" s="45" t="s">
        <v>166</v>
      </c>
      <c r="D191" s="46" t="s">
        <v>126</v>
      </c>
      <c r="E191" s="146"/>
      <c r="F191" s="46">
        <v>1.9</v>
      </c>
      <c r="G191" s="46">
        <v>27.61</v>
      </c>
      <c r="H191" s="46">
        <v>85.24</v>
      </c>
      <c r="I191" s="46">
        <v>119.06</v>
      </c>
      <c r="J191" s="46"/>
      <c r="K191" s="57">
        <v>148.79</v>
      </c>
      <c r="L191" s="51">
        <f t="shared" si="13"/>
        <v>282.70099999999996</v>
      </c>
      <c r="M191" s="424">
        <f t="shared" si="15"/>
        <v>622.50760199999991</v>
      </c>
      <c r="N191" s="52">
        <f t="shared" si="14"/>
        <v>778.13450249999983</v>
      </c>
      <c r="O191" s="381">
        <v>0</v>
      </c>
    </row>
    <row r="192" spans="2:15" ht="23.25" customHeight="1" thickBot="1" x14ac:dyDescent="0.3">
      <c r="B192" s="59" t="s">
        <v>167</v>
      </c>
      <c r="C192" s="60" t="s">
        <v>166</v>
      </c>
      <c r="D192" s="54" t="s">
        <v>126</v>
      </c>
      <c r="E192" s="77"/>
      <c r="F192" s="54">
        <v>2.5</v>
      </c>
      <c r="G192" s="54">
        <v>36.33</v>
      </c>
      <c r="H192" s="54">
        <v>125.32</v>
      </c>
      <c r="I192" s="54">
        <v>156.65</v>
      </c>
      <c r="J192" s="54"/>
      <c r="K192" s="57">
        <v>148.79</v>
      </c>
      <c r="L192" s="57">
        <f t="shared" si="13"/>
        <v>371.97499999999997</v>
      </c>
      <c r="M192" s="424">
        <f t="shared" si="15"/>
        <v>819.08894999999995</v>
      </c>
      <c r="N192" s="58">
        <f t="shared" si="14"/>
        <v>1023.8611874999999</v>
      </c>
      <c r="O192" s="382">
        <v>0</v>
      </c>
    </row>
    <row r="193" spans="1:16" ht="23.25" customHeight="1" thickBot="1" x14ac:dyDescent="0.3">
      <c r="B193" s="59" t="s">
        <v>168</v>
      </c>
      <c r="C193" s="60" t="s">
        <v>166</v>
      </c>
      <c r="D193" s="54" t="s">
        <v>126</v>
      </c>
      <c r="E193" s="167"/>
      <c r="F193" s="54">
        <v>3.1</v>
      </c>
      <c r="G193" s="54">
        <v>45.04</v>
      </c>
      <c r="H193" s="54">
        <v>155.4</v>
      </c>
      <c r="I193" s="54">
        <v>194.25</v>
      </c>
      <c r="J193" s="54"/>
      <c r="K193" s="57">
        <v>148.79</v>
      </c>
      <c r="L193" s="57">
        <f t="shared" si="13"/>
        <v>461.24899999999997</v>
      </c>
      <c r="M193" s="424">
        <f t="shared" si="15"/>
        <v>1015.6702979999999</v>
      </c>
      <c r="N193" s="58">
        <f t="shared" si="14"/>
        <v>1269.5878724999998</v>
      </c>
      <c r="O193" s="382">
        <v>0</v>
      </c>
    </row>
    <row r="194" spans="1:16" ht="23.25" customHeight="1" x14ac:dyDescent="0.25">
      <c r="B194" s="53" t="s">
        <v>132</v>
      </c>
      <c r="C194" s="60" t="s">
        <v>166</v>
      </c>
      <c r="D194" s="65" t="s">
        <v>126</v>
      </c>
      <c r="E194" s="77"/>
      <c r="F194" s="65">
        <v>3.6</v>
      </c>
      <c r="G194" s="54">
        <v>52.31</v>
      </c>
      <c r="H194" s="54">
        <v>180.46</v>
      </c>
      <c r="I194" s="54">
        <v>225.58</v>
      </c>
      <c r="J194" s="54"/>
      <c r="K194" s="57">
        <v>148.79</v>
      </c>
      <c r="L194" s="57">
        <f t="shared" si="13"/>
        <v>535.64400000000001</v>
      </c>
      <c r="M194" s="424">
        <f t="shared" si="15"/>
        <v>1179.4880880000001</v>
      </c>
      <c r="N194" s="58">
        <f t="shared" si="14"/>
        <v>1474.3601100000001</v>
      </c>
      <c r="O194" s="382">
        <v>0</v>
      </c>
    </row>
    <row r="195" spans="1:16" ht="30.75" thickBot="1" x14ac:dyDescent="0.3">
      <c r="B195" s="99" t="s">
        <v>169</v>
      </c>
      <c r="C195" s="168" t="s">
        <v>170</v>
      </c>
      <c r="D195" s="168" t="s">
        <v>171</v>
      </c>
      <c r="E195" s="101"/>
      <c r="F195" s="101">
        <v>0.5</v>
      </c>
      <c r="G195" s="101">
        <v>6.46</v>
      </c>
      <c r="H195" s="101">
        <v>22.29</v>
      </c>
      <c r="I195" s="101">
        <v>27.86</v>
      </c>
      <c r="J195" s="101">
        <v>29.4</v>
      </c>
      <c r="K195" s="104">
        <v>131.35</v>
      </c>
      <c r="L195" s="104">
        <f t="shared" ref="L195" si="16">F195*K195</f>
        <v>65.674999999999997</v>
      </c>
      <c r="M195" s="424">
        <f t="shared" si="15"/>
        <v>144.61634999999998</v>
      </c>
      <c r="N195" s="105">
        <f t="shared" si="14"/>
        <v>180.77043749999999</v>
      </c>
      <c r="O195" s="385">
        <f>M195*$N$1*$N$3</f>
        <v>190.89358199999998</v>
      </c>
    </row>
    <row r="196" spans="1:16" ht="28.5" customHeight="1" x14ac:dyDescent="0.25">
      <c r="A196" s="113"/>
      <c r="B196" s="473" t="s">
        <v>172</v>
      </c>
      <c r="C196" s="473"/>
      <c r="D196" s="473"/>
      <c r="E196" s="473"/>
      <c r="F196" s="473"/>
      <c r="G196" s="473"/>
      <c r="H196" s="473"/>
      <c r="I196" s="473"/>
      <c r="J196" s="473"/>
      <c r="K196" s="116"/>
      <c r="L196" s="117"/>
      <c r="M196" s="116"/>
      <c r="N196" s="147"/>
      <c r="O196" s="392"/>
      <c r="P196" s="113"/>
    </row>
    <row r="197" spans="1:16" x14ac:dyDescent="0.25">
      <c r="A197" s="113"/>
      <c r="B197" s="114"/>
      <c r="C197" s="115"/>
      <c r="D197" s="115"/>
      <c r="E197" s="115"/>
      <c r="F197" s="115"/>
      <c r="G197" s="115"/>
      <c r="H197" s="115"/>
      <c r="I197" s="115"/>
      <c r="J197" s="115"/>
      <c r="K197" s="116"/>
      <c r="L197" s="117"/>
      <c r="M197" s="116"/>
      <c r="N197" s="147"/>
      <c r="O197" s="392"/>
      <c r="P197" s="113"/>
    </row>
    <row r="198" spans="1:16" s="34" customFormat="1" ht="22.5" customHeight="1" x14ac:dyDescent="0.25">
      <c r="A198" s="40"/>
      <c r="B198" s="35" t="s">
        <v>173</v>
      </c>
      <c r="C198" s="37"/>
      <c r="D198" s="37"/>
      <c r="E198" s="37"/>
      <c r="F198" s="37"/>
      <c r="G198" s="37"/>
      <c r="H198" s="37"/>
      <c r="I198" s="37"/>
      <c r="J198" s="37"/>
      <c r="K198" s="38"/>
      <c r="L198" s="36"/>
      <c r="M198" s="38"/>
      <c r="N198" s="39"/>
      <c r="O198" s="379"/>
      <c r="P198" s="40"/>
    </row>
    <row r="199" spans="1:16" ht="18" customHeight="1" x14ac:dyDescent="0.25">
      <c r="A199" s="113"/>
      <c r="B199" s="114"/>
      <c r="C199" s="115"/>
      <c r="D199" s="115"/>
      <c r="E199" s="115"/>
      <c r="F199" s="115"/>
      <c r="G199" s="115"/>
      <c r="H199" s="115"/>
      <c r="I199" s="115"/>
      <c r="J199" s="115"/>
      <c r="K199" s="138"/>
      <c r="L199" s="139"/>
      <c r="M199" s="138"/>
      <c r="N199" s="140"/>
      <c r="O199" s="391"/>
      <c r="P199" s="113"/>
    </row>
    <row r="200" spans="1:16" ht="19.5" customHeight="1" x14ac:dyDescent="0.25">
      <c r="B200" s="448" t="s">
        <v>13</v>
      </c>
      <c r="C200" s="449" t="s">
        <v>14</v>
      </c>
      <c r="D200" s="449" t="s">
        <v>174</v>
      </c>
      <c r="E200" s="449"/>
      <c r="F200" s="449" t="s">
        <v>98</v>
      </c>
      <c r="G200" s="449" t="s">
        <v>17</v>
      </c>
      <c r="H200" s="449" t="s">
        <v>21</v>
      </c>
      <c r="I200" s="123" t="s">
        <v>19</v>
      </c>
      <c r="J200" s="125"/>
      <c r="K200" s="449" t="s">
        <v>20</v>
      </c>
      <c r="L200" s="449" t="s">
        <v>17</v>
      </c>
      <c r="M200" s="452" t="s">
        <v>21</v>
      </c>
      <c r="N200" s="453" t="s">
        <v>19</v>
      </c>
      <c r="O200" s="453"/>
    </row>
    <row r="201" spans="1:16" ht="46.5" customHeight="1" x14ac:dyDescent="0.25">
      <c r="B201" s="448"/>
      <c r="C201" s="449"/>
      <c r="D201" s="449"/>
      <c r="E201" s="449"/>
      <c r="F201" s="449"/>
      <c r="G201" s="449"/>
      <c r="H201" s="449"/>
      <c r="I201" s="120" t="s">
        <v>22</v>
      </c>
      <c r="J201" s="170" t="s">
        <v>175</v>
      </c>
      <c r="K201" s="449"/>
      <c r="L201" s="449"/>
      <c r="M201" s="452"/>
      <c r="N201" s="42" t="s">
        <v>22</v>
      </c>
      <c r="O201" s="380" t="s">
        <v>23</v>
      </c>
    </row>
    <row r="202" spans="1:16" ht="30.75" thickBot="1" x14ac:dyDescent="0.3">
      <c r="B202" s="171" t="s">
        <v>176</v>
      </c>
      <c r="C202" s="172" t="s">
        <v>177</v>
      </c>
      <c r="D202" s="46" t="s">
        <v>124</v>
      </c>
      <c r="E202" s="123"/>
      <c r="F202" s="123">
        <v>0.28000000000000003</v>
      </c>
      <c r="G202" s="123">
        <v>6.72</v>
      </c>
      <c r="H202" s="123">
        <v>37.22</v>
      </c>
      <c r="I202" s="123">
        <v>46.52</v>
      </c>
      <c r="J202" s="125">
        <v>49.1</v>
      </c>
      <c r="K202" s="127">
        <v>178.39</v>
      </c>
      <c r="L202" s="127">
        <f t="shared" ref="L202:L230" si="17">F202*K202</f>
        <v>49.949199999999998</v>
      </c>
      <c r="M202" s="428">
        <f>(L202+L203)*2.202</f>
        <v>201.72610079999998</v>
      </c>
      <c r="N202" s="128">
        <f>M202*$N$2</f>
        <v>252.15762599999999</v>
      </c>
      <c r="O202" s="397">
        <f>M202*$N$1*$N$3</f>
        <v>266.27845305599999</v>
      </c>
    </row>
    <row r="203" spans="1:16" ht="19.5" customHeight="1" thickBot="1" x14ac:dyDescent="0.3">
      <c r="B203" s="59"/>
      <c r="C203" s="84"/>
      <c r="D203" s="84" t="s">
        <v>126</v>
      </c>
      <c r="E203" s="54"/>
      <c r="F203" s="54">
        <v>0.28000000000000003</v>
      </c>
      <c r="G203" s="54">
        <v>4.07</v>
      </c>
      <c r="H203" s="54"/>
      <c r="I203" s="54"/>
      <c r="J203" s="68"/>
      <c r="K203" s="57">
        <v>148.79</v>
      </c>
      <c r="L203" s="57">
        <f t="shared" si="17"/>
        <v>41.661200000000001</v>
      </c>
      <c r="M203" s="428"/>
      <c r="N203" s="58"/>
      <c r="O203" s="382"/>
    </row>
    <row r="204" spans="1:16" ht="19.5" customHeight="1" thickBot="1" x14ac:dyDescent="0.3">
      <c r="B204" s="75" t="s">
        <v>138</v>
      </c>
      <c r="C204" s="84" t="s">
        <v>105</v>
      </c>
      <c r="D204" s="46" t="s">
        <v>124</v>
      </c>
      <c r="E204" s="54"/>
      <c r="F204" s="54">
        <v>0.32</v>
      </c>
      <c r="G204" s="54">
        <v>7.68</v>
      </c>
      <c r="H204" s="54">
        <v>42.54</v>
      </c>
      <c r="I204" s="54">
        <v>53.17</v>
      </c>
      <c r="J204" s="68">
        <v>56.1</v>
      </c>
      <c r="K204" s="57">
        <v>178.39</v>
      </c>
      <c r="L204" s="57">
        <f t="shared" si="17"/>
        <v>57.084799999999994</v>
      </c>
      <c r="M204" s="428">
        <f t="shared" ref="M204:M224" si="18">(L204+L205)*2.202</f>
        <v>230.54411519999999</v>
      </c>
      <c r="N204" s="58">
        <f>M204*$N$2</f>
        <v>288.18014399999998</v>
      </c>
      <c r="O204" s="382">
        <f>M204*$N$1*$N$3</f>
        <v>304.31823206400003</v>
      </c>
    </row>
    <row r="205" spans="1:16" ht="19.5" customHeight="1" thickBot="1" x14ac:dyDescent="0.3">
      <c r="B205" s="75"/>
      <c r="C205" s="84"/>
      <c r="D205" s="84" t="s">
        <v>154</v>
      </c>
      <c r="E205" s="54"/>
      <c r="F205" s="54">
        <v>0.32</v>
      </c>
      <c r="G205" s="54">
        <v>4.6500000000000004</v>
      </c>
      <c r="H205" s="54"/>
      <c r="I205" s="54"/>
      <c r="J205" s="54"/>
      <c r="K205" s="57">
        <v>148.79</v>
      </c>
      <c r="L205" s="57">
        <f t="shared" si="17"/>
        <v>47.6128</v>
      </c>
      <c r="M205" s="428"/>
      <c r="N205" s="58"/>
      <c r="O205" s="382"/>
    </row>
    <row r="206" spans="1:16" ht="19.5" customHeight="1" thickBot="1" x14ac:dyDescent="0.3">
      <c r="B206" s="75" t="s">
        <v>129</v>
      </c>
      <c r="C206" s="84" t="s">
        <v>105</v>
      </c>
      <c r="D206" s="46" t="s">
        <v>124</v>
      </c>
      <c r="E206" s="54"/>
      <c r="F206" s="54">
        <v>0.38</v>
      </c>
      <c r="G206" s="54">
        <v>9.1199999999999992</v>
      </c>
      <c r="H206" s="54">
        <v>50.51</v>
      </c>
      <c r="I206" s="54">
        <v>63.14</v>
      </c>
      <c r="J206" s="54">
        <v>66.7</v>
      </c>
      <c r="K206" s="57">
        <v>178.39</v>
      </c>
      <c r="L206" s="57">
        <f t="shared" si="17"/>
        <v>67.788199999999989</v>
      </c>
      <c r="M206" s="428">
        <f t="shared" si="18"/>
        <v>273.77113679999997</v>
      </c>
      <c r="N206" s="58">
        <f>M206*$N$2</f>
        <v>342.21392099999997</v>
      </c>
      <c r="O206" s="382">
        <f>M206*$N$1*$N$3</f>
        <v>361.377900576</v>
      </c>
    </row>
    <row r="207" spans="1:16" ht="19.5" customHeight="1" thickBot="1" x14ac:dyDescent="0.3">
      <c r="B207" s="75"/>
      <c r="C207" s="84"/>
      <c r="D207" s="84" t="s">
        <v>154</v>
      </c>
      <c r="E207" s="54"/>
      <c r="F207" s="54">
        <v>0.38</v>
      </c>
      <c r="G207" s="54">
        <v>5.52</v>
      </c>
      <c r="H207" s="54"/>
      <c r="I207" s="54"/>
      <c r="J207" s="54"/>
      <c r="K207" s="57">
        <v>148.79</v>
      </c>
      <c r="L207" s="57">
        <f t="shared" si="17"/>
        <v>56.540199999999999</v>
      </c>
      <c r="M207" s="428"/>
      <c r="N207" s="58"/>
      <c r="O207" s="382"/>
    </row>
    <row r="208" spans="1:16" ht="19.5" customHeight="1" thickBot="1" x14ac:dyDescent="0.3">
      <c r="B208" s="75" t="s">
        <v>167</v>
      </c>
      <c r="C208" s="84" t="s">
        <v>105</v>
      </c>
      <c r="D208" s="46" t="s">
        <v>124</v>
      </c>
      <c r="E208" s="54"/>
      <c r="F208" s="54">
        <v>0.48</v>
      </c>
      <c r="G208" s="54">
        <v>11.52</v>
      </c>
      <c r="H208" s="54">
        <v>87.87</v>
      </c>
      <c r="I208" s="54">
        <v>109.83</v>
      </c>
      <c r="J208" s="54"/>
      <c r="K208" s="57">
        <v>178.39</v>
      </c>
      <c r="L208" s="57">
        <f t="shared" si="17"/>
        <v>85.627199999999988</v>
      </c>
      <c r="M208" s="428">
        <f t="shared" si="18"/>
        <v>503.08125119999994</v>
      </c>
      <c r="N208" s="58">
        <f>M208*$N$2</f>
        <v>628.85156399999994</v>
      </c>
      <c r="O208" s="382">
        <v>0</v>
      </c>
    </row>
    <row r="209" spans="2:15" ht="19.5" customHeight="1" thickBot="1" x14ac:dyDescent="0.3">
      <c r="B209" s="75"/>
      <c r="C209" s="64"/>
      <c r="D209" s="84" t="s">
        <v>126</v>
      </c>
      <c r="E209" s="54"/>
      <c r="F209" s="54">
        <v>0.96</v>
      </c>
      <c r="G209" s="54">
        <v>13.95</v>
      </c>
      <c r="H209" s="54"/>
      <c r="I209" s="54"/>
      <c r="J209" s="54"/>
      <c r="K209" s="57">
        <v>148.79</v>
      </c>
      <c r="L209" s="57">
        <f t="shared" si="17"/>
        <v>142.83839999999998</v>
      </c>
      <c r="M209" s="428"/>
      <c r="N209" s="58"/>
      <c r="O209" s="382"/>
    </row>
    <row r="210" spans="2:15" ht="19.5" customHeight="1" thickBot="1" x14ac:dyDescent="0.3">
      <c r="B210" s="75" t="s">
        <v>168</v>
      </c>
      <c r="C210" s="84"/>
      <c r="D210" s="46" t="s">
        <v>124</v>
      </c>
      <c r="E210" s="54"/>
      <c r="F210" s="54">
        <v>0.6</v>
      </c>
      <c r="G210" s="54">
        <v>14.4</v>
      </c>
      <c r="H210" s="54">
        <v>109.83</v>
      </c>
      <c r="I210" s="54">
        <v>137.29</v>
      </c>
      <c r="J210" s="54"/>
      <c r="K210" s="57">
        <v>178.39</v>
      </c>
      <c r="L210" s="57">
        <f t="shared" si="17"/>
        <v>107.03399999999999</v>
      </c>
      <c r="M210" s="428">
        <f t="shared" si="18"/>
        <v>628.85156399999994</v>
      </c>
      <c r="N210" s="58">
        <f>M210*$N$2</f>
        <v>786.06445499999995</v>
      </c>
      <c r="O210" s="382">
        <v>0</v>
      </c>
    </row>
    <row r="211" spans="2:15" ht="19.5" customHeight="1" thickBot="1" x14ac:dyDescent="0.3">
      <c r="B211" s="160"/>
      <c r="C211" s="84"/>
      <c r="D211" s="84" t="s">
        <v>126</v>
      </c>
      <c r="E211" s="54"/>
      <c r="F211" s="54">
        <v>1.2</v>
      </c>
      <c r="G211" s="54">
        <v>17.440000000000001</v>
      </c>
      <c r="H211" s="54"/>
      <c r="I211" s="54"/>
      <c r="J211" s="54"/>
      <c r="K211" s="57">
        <v>148.79</v>
      </c>
      <c r="L211" s="57">
        <f t="shared" si="17"/>
        <v>178.54799999999997</v>
      </c>
      <c r="M211" s="428"/>
      <c r="N211" s="58"/>
      <c r="O211" s="382"/>
    </row>
    <row r="212" spans="2:15" ht="30.75" thickBot="1" x14ac:dyDescent="0.3">
      <c r="B212" s="59" t="s">
        <v>178</v>
      </c>
      <c r="C212" s="88" t="s">
        <v>177</v>
      </c>
      <c r="D212" s="46" t="s">
        <v>124</v>
      </c>
      <c r="E212" s="54"/>
      <c r="F212" s="54">
        <v>0.18</v>
      </c>
      <c r="G212" s="54">
        <v>4.32</v>
      </c>
      <c r="H212" s="54">
        <v>23.93</v>
      </c>
      <c r="I212" s="54">
        <v>29.91</v>
      </c>
      <c r="J212" s="54">
        <v>31.6</v>
      </c>
      <c r="K212" s="57">
        <v>178.39</v>
      </c>
      <c r="L212" s="57">
        <f t="shared" si="17"/>
        <v>32.110199999999999</v>
      </c>
      <c r="M212" s="428">
        <f t="shared" si="18"/>
        <v>129.68106479999997</v>
      </c>
      <c r="N212" s="58">
        <f>M212*$N$2</f>
        <v>162.10133099999996</v>
      </c>
      <c r="O212" s="382">
        <f>M212*$N$1*$N$3</f>
        <v>171.17900553599998</v>
      </c>
    </row>
    <row r="213" spans="2:15" ht="21" customHeight="1" thickBot="1" x14ac:dyDescent="0.3">
      <c r="B213" s="59"/>
      <c r="C213" s="173"/>
      <c r="D213" s="84" t="s">
        <v>154</v>
      </c>
      <c r="E213" s="54"/>
      <c r="F213" s="54">
        <v>0.18</v>
      </c>
      <c r="G213" s="54">
        <v>2.62</v>
      </c>
      <c r="H213" s="54"/>
      <c r="I213" s="54"/>
      <c r="J213" s="54"/>
      <c r="K213" s="57">
        <v>148.79</v>
      </c>
      <c r="L213" s="57">
        <f t="shared" si="17"/>
        <v>26.782199999999996</v>
      </c>
      <c r="M213" s="428"/>
      <c r="N213" s="58"/>
      <c r="O213" s="382"/>
    </row>
    <row r="214" spans="2:15" ht="21" customHeight="1" thickBot="1" x14ac:dyDescent="0.3">
      <c r="B214" s="96" t="s">
        <v>179</v>
      </c>
      <c r="C214" s="84" t="s">
        <v>105</v>
      </c>
      <c r="D214" s="46" t="s">
        <v>124</v>
      </c>
      <c r="E214" s="46"/>
      <c r="F214" s="46">
        <v>0.22</v>
      </c>
      <c r="G214" s="46">
        <v>5.28</v>
      </c>
      <c r="H214" s="46">
        <v>29.24</v>
      </c>
      <c r="I214" s="46">
        <v>36.56</v>
      </c>
      <c r="J214" s="46">
        <v>38.6</v>
      </c>
      <c r="K214" s="57">
        <v>178.39</v>
      </c>
      <c r="L214" s="51">
        <f t="shared" si="17"/>
        <v>39.245799999999996</v>
      </c>
      <c r="M214" s="428">
        <f t="shared" si="18"/>
        <v>158.49907919999998</v>
      </c>
      <c r="N214" s="52">
        <f>M214*$N$2</f>
        <v>198.12384899999998</v>
      </c>
      <c r="O214" s="381">
        <f>M214*$N$1*$N$3</f>
        <v>209.21878454399999</v>
      </c>
    </row>
    <row r="215" spans="2:15" ht="21" customHeight="1" thickBot="1" x14ac:dyDescent="0.3">
      <c r="B215" s="75"/>
      <c r="C215" s="84"/>
      <c r="D215" s="84" t="s">
        <v>126</v>
      </c>
      <c r="E215" s="54"/>
      <c r="F215" s="54">
        <v>0.22</v>
      </c>
      <c r="G215" s="54">
        <v>3.2</v>
      </c>
      <c r="H215" s="54"/>
      <c r="I215" s="54"/>
      <c r="J215" s="54"/>
      <c r="K215" s="57">
        <v>148.79</v>
      </c>
      <c r="L215" s="57">
        <f t="shared" si="17"/>
        <v>32.733799999999995</v>
      </c>
      <c r="M215" s="428"/>
      <c r="N215" s="58"/>
      <c r="O215" s="382"/>
    </row>
    <row r="216" spans="2:15" ht="21" customHeight="1" thickBot="1" x14ac:dyDescent="0.3">
      <c r="B216" s="96" t="s">
        <v>128</v>
      </c>
      <c r="C216" s="174" t="s">
        <v>105</v>
      </c>
      <c r="D216" s="46" t="s">
        <v>124</v>
      </c>
      <c r="E216" s="46"/>
      <c r="F216" s="46">
        <v>0.26</v>
      </c>
      <c r="G216" s="46">
        <v>6.24</v>
      </c>
      <c r="H216" s="46">
        <v>34.56</v>
      </c>
      <c r="I216" s="46">
        <v>43.2</v>
      </c>
      <c r="J216" s="46">
        <v>45.6</v>
      </c>
      <c r="K216" s="57">
        <v>178.39</v>
      </c>
      <c r="L216" s="51">
        <f t="shared" si="17"/>
        <v>46.381399999999999</v>
      </c>
      <c r="M216" s="428">
        <f t="shared" si="18"/>
        <v>187.31709359999999</v>
      </c>
      <c r="N216" s="52">
        <f>M216*$N$2</f>
        <v>234.146367</v>
      </c>
      <c r="O216" s="381">
        <f>M216*$N$1*$N$3</f>
        <v>247.258563552</v>
      </c>
    </row>
    <row r="217" spans="2:15" ht="21" customHeight="1" thickBot="1" x14ac:dyDescent="0.3">
      <c r="B217" s="75"/>
      <c r="C217" s="84"/>
      <c r="D217" s="84" t="s">
        <v>126</v>
      </c>
      <c r="E217" s="54"/>
      <c r="F217" s="54">
        <v>0.26</v>
      </c>
      <c r="G217" s="54">
        <v>3.78</v>
      </c>
      <c r="H217" s="54"/>
      <c r="I217" s="54"/>
      <c r="J217" s="54"/>
      <c r="K217" s="57">
        <v>148.79</v>
      </c>
      <c r="L217" s="57">
        <f t="shared" si="17"/>
        <v>38.685400000000001</v>
      </c>
      <c r="M217" s="428"/>
      <c r="N217" s="58"/>
      <c r="O217" s="382"/>
    </row>
    <row r="218" spans="2:15" ht="21" customHeight="1" thickBot="1" x14ac:dyDescent="0.3">
      <c r="B218" s="75" t="s">
        <v>129</v>
      </c>
      <c r="C218" s="84" t="s">
        <v>105</v>
      </c>
      <c r="D218" s="46" t="s">
        <v>124</v>
      </c>
      <c r="E218" s="54"/>
      <c r="F218" s="54">
        <v>0.31</v>
      </c>
      <c r="G218" s="54">
        <v>7.44</v>
      </c>
      <c r="H218" s="54">
        <v>41.21</v>
      </c>
      <c r="I218" s="54">
        <v>51.51</v>
      </c>
      <c r="J218" s="54">
        <v>54.4</v>
      </c>
      <c r="K218" s="57">
        <v>178.39</v>
      </c>
      <c r="L218" s="57">
        <f t="shared" si="17"/>
        <v>55.300899999999999</v>
      </c>
      <c r="M218" s="428">
        <f t="shared" si="18"/>
        <v>223.33961159999998</v>
      </c>
      <c r="N218" s="58">
        <f>M218*$N$2</f>
        <v>279.17451449999999</v>
      </c>
      <c r="O218" s="382">
        <f>M218*$N$1*$N$3</f>
        <v>294.808287312</v>
      </c>
    </row>
    <row r="219" spans="2:15" ht="21" customHeight="1" thickBot="1" x14ac:dyDescent="0.3">
      <c r="B219" s="75"/>
      <c r="C219" s="84"/>
      <c r="D219" s="84" t="s">
        <v>154</v>
      </c>
      <c r="E219" s="54"/>
      <c r="F219" s="54">
        <v>0.31</v>
      </c>
      <c r="G219" s="54">
        <v>4.5</v>
      </c>
      <c r="H219" s="54"/>
      <c r="I219" s="54"/>
      <c r="J219" s="54"/>
      <c r="K219" s="57">
        <v>148.79</v>
      </c>
      <c r="L219" s="57">
        <f t="shared" si="17"/>
        <v>46.124899999999997</v>
      </c>
      <c r="M219" s="428"/>
      <c r="N219" s="156"/>
      <c r="O219" s="394"/>
    </row>
    <row r="220" spans="2:15" ht="21" customHeight="1" thickBot="1" x14ac:dyDescent="0.3">
      <c r="B220" s="75" t="s">
        <v>149</v>
      </c>
      <c r="C220" s="84" t="s">
        <v>105</v>
      </c>
      <c r="D220" s="46" t="s">
        <v>124</v>
      </c>
      <c r="E220" s="54"/>
      <c r="F220" s="54">
        <v>0.36</v>
      </c>
      <c r="G220" s="54">
        <v>8.64</v>
      </c>
      <c r="H220" s="54">
        <v>65.900000000000006</v>
      </c>
      <c r="I220" s="54">
        <v>82.38</v>
      </c>
      <c r="J220" s="54"/>
      <c r="K220" s="57">
        <v>178.39</v>
      </c>
      <c r="L220" s="57">
        <f t="shared" si="17"/>
        <v>64.220399999999998</v>
      </c>
      <c r="M220" s="428">
        <f t="shared" si="18"/>
        <v>377.3109384</v>
      </c>
      <c r="N220" s="58">
        <f>M220*$N$2</f>
        <v>471.63867299999998</v>
      </c>
      <c r="O220" s="382">
        <v>0</v>
      </c>
    </row>
    <row r="221" spans="2:15" ht="21" customHeight="1" thickBot="1" x14ac:dyDescent="0.3">
      <c r="B221" s="75"/>
      <c r="C221" s="84"/>
      <c r="D221" s="84" t="s">
        <v>154</v>
      </c>
      <c r="E221" s="54"/>
      <c r="F221" s="54">
        <v>0.72</v>
      </c>
      <c r="G221" s="54">
        <v>10.46</v>
      </c>
      <c r="H221" s="54"/>
      <c r="I221" s="54"/>
      <c r="J221" s="54"/>
      <c r="K221" s="57">
        <v>148.79</v>
      </c>
      <c r="L221" s="57">
        <f t="shared" si="17"/>
        <v>107.12879999999998</v>
      </c>
      <c r="M221" s="428"/>
      <c r="N221" s="58"/>
      <c r="O221" s="382"/>
    </row>
    <row r="222" spans="2:15" ht="21" customHeight="1" thickBot="1" x14ac:dyDescent="0.3">
      <c r="B222" s="75" t="s">
        <v>168</v>
      </c>
      <c r="C222" s="84" t="s">
        <v>105</v>
      </c>
      <c r="D222" s="54" t="s">
        <v>124</v>
      </c>
      <c r="E222" s="54"/>
      <c r="F222" s="54">
        <v>0.42</v>
      </c>
      <c r="G222" s="54">
        <v>10.08</v>
      </c>
      <c r="H222" s="54">
        <v>76.88</v>
      </c>
      <c r="I222" s="54">
        <v>96.1</v>
      </c>
      <c r="J222" s="54"/>
      <c r="K222" s="57">
        <v>178.39</v>
      </c>
      <c r="L222" s="57">
        <f t="shared" si="17"/>
        <v>74.923799999999986</v>
      </c>
      <c r="M222" s="428">
        <f t="shared" si="18"/>
        <v>440.19609479999997</v>
      </c>
      <c r="N222" s="58">
        <f>M222*$N$2</f>
        <v>550.24511849999999</v>
      </c>
      <c r="O222" s="382">
        <v>0</v>
      </c>
    </row>
    <row r="223" spans="2:15" ht="21" customHeight="1" thickBot="1" x14ac:dyDescent="0.3">
      <c r="B223" s="59"/>
      <c r="C223" s="84"/>
      <c r="D223" s="84" t="s">
        <v>126</v>
      </c>
      <c r="E223" s="54"/>
      <c r="F223" s="54">
        <v>0.84</v>
      </c>
      <c r="G223" s="54">
        <v>12.21</v>
      </c>
      <c r="H223" s="54"/>
      <c r="I223" s="54"/>
      <c r="J223" s="54"/>
      <c r="K223" s="57">
        <v>148.79</v>
      </c>
      <c r="L223" s="57">
        <f t="shared" si="17"/>
        <v>124.9836</v>
      </c>
      <c r="M223" s="428"/>
      <c r="N223" s="58"/>
      <c r="O223" s="382"/>
    </row>
    <row r="224" spans="2:15" ht="30" x14ac:dyDescent="0.25">
      <c r="B224" s="96" t="s">
        <v>180</v>
      </c>
      <c r="C224" s="84" t="s">
        <v>177</v>
      </c>
      <c r="D224" s="46" t="s">
        <v>124</v>
      </c>
      <c r="E224" s="54"/>
      <c r="F224" s="54">
        <v>0.2</v>
      </c>
      <c r="G224" s="54">
        <v>4.8</v>
      </c>
      <c r="H224" s="54">
        <v>26.59</v>
      </c>
      <c r="I224" s="54">
        <v>33.229999999999997</v>
      </c>
      <c r="J224" s="54">
        <v>35.1</v>
      </c>
      <c r="K224" s="57">
        <v>178.39</v>
      </c>
      <c r="L224" s="57">
        <f t="shared" si="17"/>
        <v>35.677999999999997</v>
      </c>
      <c r="M224" s="428">
        <f t="shared" si="18"/>
        <v>144.09007199999999</v>
      </c>
      <c r="N224" s="58">
        <f>M224*$N$2</f>
        <v>180.11258999999998</v>
      </c>
      <c r="O224" s="382">
        <f>M224*$N$1*$N$3</f>
        <v>190.19889504</v>
      </c>
    </row>
    <row r="225" spans="2:15" ht="21" customHeight="1" x14ac:dyDescent="0.25">
      <c r="B225" s="75"/>
      <c r="C225" s="175"/>
      <c r="D225" s="84" t="s">
        <v>154</v>
      </c>
      <c r="E225" s="54"/>
      <c r="F225" s="54">
        <v>0.2</v>
      </c>
      <c r="G225" s="54">
        <v>2.91</v>
      </c>
      <c r="H225" s="54"/>
      <c r="I225" s="54"/>
      <c r="J225" s="54"/>
      <c r="K225" s="57">
        <v>148.79</v>
      </c>
      <c r="L225" s="57">
        <f t="shared" si="17"/>
        <v>29.757999999999999</v>
      </c>
      <c r="M225" s="57"/>
      <c r="N225" s="58"/>
      <c r="O225" s="382"/>
    </row>
    <row r="226" spans="2:15" ht="30" x14ac:dyDescent="0.25">
      <c r="B226" s="96" t="s">
        <v>181</v>
      </c>
      <c r="C226" s="54" t="s">
        <v>182</v>
      </c>
      <c r="D226" s="46" t="s">
        <v>124</v>
      </c>
      <c r="E226" s="54"/>
      <c r="F226" s="54">
        <v>0.5</v>
      </c>
      <c r="G226" s="54">
        <v>12</v>
      </c>
      <c r="H226" s="54">
        <v>41.4</v>
      </c>
      <c r="I226" s="54">
        <v>51.75</v>
      </c>
      <c r="J226" s="54">
        <v>54.6</v>
      </c>
      <c r="K226" s="57">
        <v>178.39</v>
      </c>
      <c r="L226" s="57">
        <f t="shared" si="17"/>
        <v>89.194999999999993</v>
      </c>
      <c r="M226" s="424">
        <f>L226*2.202</f>
        <v>196.40738999999999</v>
      </c>
      <c r="N226" s="58">
        <f>M226*$N$2</f>
        <v>245.50923749999998</v>
      </c>
      <c r="O226" s="382">
        <f>M226*$N$1*$N$3</f>
        <v>259.25775479999999</v>
      </c>
    </row>
    <row r="227" spans="2:15" ht="21" customHeight="1" x14ac:dyDescent="0.25">
      <c r="B227" s="75" t="s">
        <v>137</v>
      </c>
      <c r="C227" s="54" t="s">
        <v>182</v>
      </c>
      <c r="D227" s="46" t="s">
        <v>124</v>
      </c>
      <c r="E227" s="54"/>
      <c r="F227" s="54">
        <v>0.9</v>
      </c>
      <c r="G227" s="54">
        <v>21.6</v>
      </c>
      <c r="H227" s="54">
        <v>74.52</v>
      </c>
      <c r="I227" s="54">
        <v>93.15</v>
      </c>
      <c r="J227" s="54">
        <v>98.4</v>
      </c>
      <c r="K227" s="57">
        <v>178.39</v>
      </c>
      <c r="L227" s="57">
        <f t="shared" si="17"/>
        <v>160.55099999999999</v>
      </c>
      <c r="M227" s="424">
        <f t="shared" ref="M227:M230" si="19">L227*2.202</f>
        <v>353.53330199999999</v>
      </c>
      <c r="N227" s="58">
        <f>M227*$N$2</f>
        <v>441.9166275</v>
      </c>
      <c r="O227" s="382">
        <f>M227*$N$1*$N$3</f>
        <v>466.66395863999998</v>
      </c>
    </row>
    <row r="228" spans="2:15" ht="21" customHeight="1" x14ac:dyDescent="0.25">
      <c r="B228" s="96" t="s">
        <v>128</v>
      </c>
      <c r="C228" s="54" t="s">
        <v>182</v>
      </c>
      <c r="D228" s="46" t="s">
        <v>124</v>
      </c>
      <c r="E228" s="54"/>
      <c r="F228" s="54">
        <v>1.3</v>
      </c>
      <c r="G228" s="54">
        <v>31.2</v>
      </c>
      <c r="H228" s="54">
        <v>107.64</v>
      </c>
      <c r="I228" s="54">
        <v>134.55000000000001</v>
      </c>
      <c r="J228" s="54">
        <v>142.1</v>
      </c>
      <c r="K228" s="57">
        <v>178.39</v>
      </c>
      <c r="L228" s="57">
        <f t="shared" si="17"/>
        <v>231.90699999999998</v>
      </c>
      <c r="M228" s="424">
        <f t="shared" si="19"/>
        <v>510.65921399999996</v>
      </c>
      <c r="N228" s="58">
        <f>M228*$N$2</f>
        <v>638.32401749999997</v>
      </c>
      <c r="O228" s="382">
        <f>M228*$N$1*$N$3</f>
        <v>674.07016248000002</v>
      </c>
    </row>
    <row r="229" spans="2:15" ht="21" customHeight="1" x14ac:dyDescent="0.25">
      <c r="B229" s="75" t="s">
        <v>129</v>
      </c>
      <c r="C229" s="54" t="s">
        <v>182</v>
      </c>
      <c r="D229" s="46" t="s">
        <v>124</v>
      </c>
      <c r="E229" s="54"/>
      <c r="F229" s="54">
        <v>2</v>
      </c>
      <c r="G229" s="54">
        <v>48</v>
      </c>
      <c r="H229" s="54">
        <v>165.6</v>
      </c>
      <c r="I229" s="54">
        <v>207</v>
      </c>
      <c r="J229" s="54"/>
      <c r="K229" s="57">
        <v>178.39</v>
      </c>
      <c r="L229" s="57">
        <f t="shared" si="17"/>
        <v>356.78</v>
      </c>
      <c r="M229" s="424">
        <f t="shared" si="19"/>
        <v>785.62955999999997</v>
      </c>
      <c r="N229" s="58">
        <f>M229*$N$2</f>
        <v>982.03694999999993</v>
      </c>
      <c r="O229" s="382">
        <v>0</v>
      </c>
    </row>
    <row r="230" spans="2:15" ht="21" customHeight="1" x14ac:dyDescent="0.25">
      <c r="B230" s="75" t="s">
        <v>183</v>
      </c>
      <c r="C230" s="54" t="s">
        <v>182</v>
      </c>
      <c r="D230" s="46" t="s">
        <v>124</v>
      </c>
      <c r="E230" s="54"/>
      <c r="F230" s="54">
        <v>3</v>
      </c>
      <c r="G230" s="54">
        <v>72</v>
      </c>
      <c r="H230" s="54">
        <v>248.4</v>
      </c>
      <c r="I230" s="54">
        <v>310.5</v>
      </c>
      <c r="J230" s="54"/>
      <c r="K230" s="57">
        <v>178.39</v>
      </c>
      <c r="L230" s="57">
        <f t="shared" si="17"/>
        <v>535.16999999999996</v>
      </c>
      <c r="M230" s="424">
        <f t="shared" si="19"/>
        <v>1178.4443399999998</v>
      </c>
      <c r="N230" s="58">
        <f>M230*$N$2</f>
        <v>1473.0554249999998</v>
      </c>
      <c r="O230" s="382">
        <v>0</v>
      </c>
    </row>
    <row r="231" spans="2:15" x14ac:dyDescent="0.25">
      <c r="B231" s="61" t="s">
        <v>184</v>
      </c>
      <c r="C231" s="176"/>
      <c r="D231" s="77"/>
      <c r="E231" s="77"/>
      <c r="F231" s="65"/>
      <c r="G231" s="65"/>
      <c r="H231" s="161"/>
      <c r="I231" s="162"/>
      <c r="J231" s="161"/>
      <c r="K231" s="66"/>
      <c r="L231" s="66"/>
      <c r="M231" s="177"/>
      <c r="N231" s="67"/>
      <c r="O231" s="383"/>
    </row>
    <row r="232" spans="2:15" ht="21" customHeight="1" x14ac:dyDescent="0.25">
      <c r="B232" s="96" t="s">
        <v>122</v>
      </c>
      <c r="C232" s="46" t="s">
        <v>185</v>
      </c>
      <c r="D232" s="46" t="s">
        <v>124</v>
      </c>
      <c r="E232" s="54"/>
      <c r="F232" s="46">
        <v>1.2</v>
      </c>
      <c r="G232" s="46">
        <v>28.8</v>
      </c>
      <c r="H232" s="46">
        <v>159.51</v>
      </c>
      <c r="I232" s="46">
        <v>199.39</v>
      </c>
      <c r="J232" s="46">
        <v>210.6</v>
      </c>
      <c r="K232" s="51">
        <v>178.39</v>
      </c>
      <c r="L232" s="51">
        <f t="shared" ref="L232:L247" si="20">F232*K232</f>
        <v>214.06799999999998</v>
      </c>
      <c r="M232" s="425">
        <f>(L232+L233)*2.202</f>
        <v>864.5404319999999</v>
      </c>
      <c r="N232" s="52">
        <f>M232*$N$2</f>
        <v>1080.67554</v>
      </c>
      <c r="O232" s="381">
        <f>M232*$N$1*$N$3</f>
        <v>1141.1933702399999</v>
      </c>
    </row>
    <row r="233" spans="2:15" ht="21" customHeight="1" x14ac:dyDescent="0.25">
      <c r="B233" s="96"/>
      <c r="C233" s="54" t="s">
        <v>186</v>
      </c>
      <c r="D233" s="54" t="s">
        <v>126</v>
      </c>
      <c r="E233" s="54"/>
      <c r="F233" s="54">
        <v>1.2</v>
      </c>
      <c r="G233" s="54">
        <v>17.440000000000001</v>
      </c>
      <c r="H233" s="54"/>
      <c r="I233" s="54"/>
      <c r="J233" s="54"/>
      <c r="K233" s="57">
        <v>148.79</v>
      </c>
      <c r="L233" s="57">
        <f t="shared" si="20"/>
        <v>178.54799999999997</v>
      </c>
      <c r="M233" s="425"/>
      <c r="N233" s="58"/>
      <c r="O233" s="382"/>
    </row>
    <row r="234" spans="2:15" ht="21" customHeight="1" x14ac:dyDescent="0.25">
      <c r="B234" s="75" t="s">
        <v>187</v>
      </c>
      <c r="C234" s="54" t="s">
        <v>186</v>
      </c>
      <c r="D234" s="46" t="s">
        <v>124</v>
      </c>
      <c r="E234" s="54"/>
      <c r="F234" s="54">
        <v>1.9</v>
      </c>
      <c r="G234" s="54">
        <v>45.6</v>
      </c>
      <c r="H234" s="54">
        <v>252.56</v>
      </c>
      <c r="I234" s="54">
        <v>315.70999999999998</v>
      </c>
      <c r="J234" s="54">
        <v>333.4</v>
      </c>
      <c r="K234" s="57">
        <v>178.39</v>
      </c>
      <c r="L234" s="57">
        <f t="shared" si="20"/>
        <v>338.94099999999997</v>
      </c>
      <c r="M234" s="425">
        <f t="shared" ref="M234:M258" si="21">(L234+L235)*2.202</f>
        <v>1368.8556839999999</v>
      </c>
      <c r="N234" s="58">
        <f>M234*$N$2</f>
        <v>1711.0696049999999</v>
      </c>
      <c r="O234" s="382">
        <f>M234*$N$1*$N$3</f>
        <v>1806.8895028799998</v>
      </c>
    </row>
    <row r="235" spans="2:15" ht="21" customHeight="1" x14ac:dyDescent="0.25">
      <c r="B235" s="75"/>
      <c r="C235" s="54"/>
      <c r="D235" s="54" t="s">
        <v>126</v>
      </c>
      <c r="E235" s="54"/>
      <c r="F235" s="54">
        <v>1.9</v>
      </c>
      <c r="G235" s="54">
        <v>27.61</v>
      </c>
      <c r="H235" s="54"/>
      <c r="I235" s="54"/>
      <c r="J235" s="54"/>
      <c r="K235" s="57">
        <v>148.79</v>
      </c>
      <c r="L235" s="57">
        <f t="shared" si="20"/>
        <v>282.70099999999996</v>
      </c>
      <c r="M235" s="425"/>
      <c r="N235" s="58"/>
      <c r="O235" s="382"/>
    </row>
    <row r="236" spans="2:15" ht="21" customHeight="1" x14ac:dyDescent="0.25">
      <c r="B236" s="75" t="s">
        <v>128</v>
      </c>
      <c r="C236" s="54" t="s">
        <v>186</v>
      </c>
      <c r="D236" s="46" t="s">
        <v>124</v>
      </c>
      <c r="E236" s="54"/>
      <c r="F236" s="54">
        <v>3.08</v>
      </c>
      <c r="G236" s="54">
        <v>73.92</v>
      </c>
      <c r="H236" s="54">
        <v>409.42</v>
      </c>
      <c r="I236" s="54">
        <v>511.77</v>
      </c>
      <c r="J236" s="54">
        <v>540.4</v>
      </c>
      <c r="K236" s="57">
        <v>178.39</v>
      </c>
      <c r="L236" s="57">
        <f t="shared" si="20"/>
        <v>549.44119999999998</v>
      </c>
      <c r="M236" s="425">
        <f t="shared" si="21"/>
        <v>2218.9871088</v>
      </c>
      <c r="N236" s="58">
        <f>M236*$N$2</f>
        <v>2773.733886</v>
      </c>
      <c r="O236" s="382">
        <f>M236*$N$1*$N$3</f>
        <v>2929.0629836160001</v>
      </c>
    </row>
    <row r="237" spans="2:15" ht="21" customHeight="1" x14ac:dyDescent="0.25">
      <c r="B237" s="75"/>
      <c r="C237" s="54"/>
      <c r="D237" s="54" t="s">
        <v>126</v>
      </c>
      <c r="E237" s="54"/>
      <c r="F237" s="54">
        <v>3.08</v>
      </c>
      <c r="G237" s="54">
        <v>44.75</v>
      </c>
      <c r="H237" s="54"/>
      <c r="I237" s="54"/>
      <c r="J237" s="54"/>
      <c r="K237" s="57">
        <v>148.79</v>
      </c>
      <c r="L237" s="57">
        <f t="shared" si="20"/>
        <v>458.27319999999997</v>
      </c>
      <c r="M237" s="425"/>
      <c r="N237" s="58"/>
      <c r="O237" s="382"/>
    </row>
    <row r="238" spans="2:15" ht="21" customHeight="1" x14ac:dyDescent="0.25">
      <c r="B238" s="75" t="s">
        <v>129</v>
      </c>
      <c r="C238" s="54" t="s">
        <v>186</v>
      </c>
      <c r="D238" s="46" t="s">
        <v>124</v>
      </c>
      <c r="E238" s="54"/>
      <c r="F238" s="54">
        <v>4</v>
      </c>
      <c r="G238" s="54">
        <v>96</v>
      </c>
      <c r="H238" s="54">
        <v>531.71</v>
      </c>
      <c r="I238" s="54">
        <v>664.64</v>
      </c>
      <c r="J238" s="54"/>
      <c r="K238" s="57">
        <v>178.39</v>
      </c>
      <c r="L238" s="57">
        <f t="shared" si="20"/>
        <v>713.56</v>
      </c>
      <c r="M238" s="425">
        <f t="shared" si="21"/>
        <v>2881.8014399999997</v>
      </c>
      <c r="N238" s="58">
        <f>M238*$N$2</f>
        <v>3602.2517999999995</v>
      </c>
      <c r="O238" s="382">
        <v>0</v>
      </c>
    </row>
    <row r="239" spans="2:15" ht="21" customHeight="1" x14ac:dyDescent="0.25">
      <c r="B239" s="75"/>
      <c r="C239" s="54"/>
      <c r="D239" s="54" t="s">
        <v>126</v>
      </c>
      <c r="E239" s="54"/>
      <c r="F239" s="54">
        <v>4</v>
      </c>
      <c r="G239" s="54">
        <v>58.12</v>
      </c>
      <c r="H239" s="54"/>
      <c r="I239" s="54"/>
      <c r="J239" s="54"/>
      <c r="K239" s="57">
        <v>148.79</v>
      </c>
      <c r="L239" s="57">
        <f t="shared" si="20"/>
        <v>595.16</v>
      </c>
      <c r="M239" s="425"/>
      <c r="N239" s="58"/>
      <c r="O239" s="382"/>
    </row>
    <row r="240" spans="2:15" ht="21" customHeight="1" x14ac:dyDescent="0.25">
      <c r="B240" s="75" t="s">
        <v>183</v>
      </c>
      <c r="C240" s="54" t="s">
        <v>186</v>
      </c>
      <c r="D240" s="46" t="s">
        <v>124</v>
      </c>
      <c r="E240" s="54"/>
      <c r="F240" s="54">
        <v>5.6</v>
      </c>
      <c r="G240" s="54">
        <v>134.4</v>
      </c>
      <c r="H240" s="54">
        <v>1025.1199999999999</v>
      </c>
      <c r="I240" s="54">
        <v>1281.4000000000001</v>
      </c>
      <c r="J240" s="54"/>
      <c r="K240" s="57">
        <v>178.39</v>
      </c>
      <c r="L240" s="57">
        <f t="shared" si="20"/>
        <v>998.98399999999981</v>
      </c>
      <c r="M240" s="425">
        <f t="shared" si="21"/>
        <v>5869.2812639999993</v>
      </c>
      <c r="N240" s="58">
        <f>M240*$N$2</f>
        <v>7336.6015799999986</v>
      </c>
      <c r="O240" s="382">
        <v>0</v>
      </c>
    </row>
    <row r="241" spans="1:15" ht="21" customHeight="1" x14ac:dyDescent="0.25">
      <c r="B241" s="160"/>
      <c r="C241" s="54"/>
      <c r="D241" s="54" t="s">
        <v>126</v>
      </c>
      <c r="E241" s="54"/>
      <c r="F241" s="54">
        <v>11.2</v>
      </c>
      <c r="G241" s="54">
        <v>162.74</v>
      </c>
      <c r="H241" s="54"/>
      <c r="I241" s="54"/>
      <c r="J241" s="54"/>
      <c r="K241" s="57">
        <v>148.79</v>
      </c>
      <c r="L241" s="57">
        <f t="shared" si="20"/>
        <v>1666.4479999999999</v>
      </c>
      <c r="M241" s="425"/>
      <c r="N241" s="58"/>
      <c r="O241" s="382"/>
    </row>
    <row r="242" spans="1:15" ht="30" x14ac:dyDescent="0.25">
      <c r="B242" s="59" t="s">
        <v>188</v>
      </c>
      <c r="C242" s="60" t="s">
        <v>189</v>
      </c>
      <c r="D242" s="46" t="s">
        <v>124</v>
      </c>
      <c r="E242" s="54"/>
      <c r="F242" s="54">
        <v>1.75</v>
      </c>
      <c r="G242" s="54">
        <v>42</v>
      </c>
      <c r="H242" s="54">
        <v>232.62</v>
      </c>
      <c r="I242" s="54">
        <v>290.77999999999997</v>
      </c>
      <c r="J242" s="54">
        <v>307.10000000000002</v>
      </c>
      <c r="K242" s="57">
        <v>178.39</v>
      </c>
      <c r="L242" s="57">
        <f t="shared" si="20"/>
        <v>312.1825</v>
      </c>
      <c r="M242" s="425">
        <f t="shared" si="21"/>
        <v>1260.7881300000001</v>
      </c>
      <c r="N242" s="58">
        <f>M242*$N$2</f>
        <v>1575.9851625000001</v>
      </c>
      <c r="O242" s="382">
        <f>M242*$N$1*$N$3</f>
        <v>1664.2403316000002</v>
      </c>
    </row>
    <row r="243" spans="1:15" ht="21" customHeight="1" x14ac:dyDescent="0.25">
      <c r="B243" s="59" t="s">
        <v>190</v>
      </c>
      <c r="C243" s="60"/>
      <c r="D243" s="54" t="s">
        <v>126</v>
      </c>
      <c r="E243" s="54"/>
      <c r="F243" s="54">
        <v>1.75</v>
      </c>
      <c r="G243" s="54">
        <v>25.43</v>
      </c>
      <c r="H243" s="54"/>
      <c r="I243" s="54"/>
      <c r="J243" s="54"/>
      <c r="K243" s="57">
        <v>148.79</v>
      </c>
      <c r="L243" s="57">
        <f t="shared" si="20"/>
        <v>260.38249999999999</v>
      </c>
      <c r="M243" s="425"/>
      <c r="N243" s="58"/>
      <c r="O243" s="382"/>
    </row>
    <row r="244" spans="1:15" ht="21" customHeight="1" x14ac:dyDescent="0.25">
      <c r="B244" s="59" t="s">
        <v>191</v>
      </c>
      <c r="C244" s="60" t="s">
        <v>189</v>
      </c>
      <c r="D244" s="46" t="s">
        <v>124</v>
      </c>
      <c r="E244" s="46"/>
      <c r="F244" s="46">
        <v>2.6</v>
      </c>
      <c r="G244" s="46">
        <v>62.4</v>
      </c>
      <c r="H244" s="47">
        <v>345.61</v>
      </c>
      <c r="I244" s="89">
        <v>432.02</v>
      </c>
      <c r="J244" s="47"/>
      <c r="K244" s="57">
        <v>178.39</v>
      </c>
      <c r="L244" s="51">
        <f t="shared" si="20"/>
        <v>463.81399999999996</v>
      </c>
      <c r="M244" s="425">
        <f t="shared" si="21"/>
        <v>1873.1709359999998</v>
      </c>
      <c r="N244" s="58">
        <f>M244*$N$2</f>
        <v>2341.4636699999996</v>
      </c>
      <c r="O244" s="381">
        <v>0</v>
      </c>
    </row>
    <row r="245" spans="1:15" ht="21" customHeight="1" x14ac:dyDescent="0.25">
      <c r="B245" s="59"/>
      <c r="C245" s="60"/>
      <c r="D245" s="54" t="s">
        <v>126</v>
      </c>
      <c r="E245" s="54"/>
      <c r="F245" s="54">
        <v>2.6</v>
      </c>
      <c r="G245" s="54">
        <v>37.78</v>
      </c>
      <c r="H245" s="68"/>
      <c r="I245" s="87"/>
      <c r="J245" s="68"/>
      <c r="K245" s="57">
        <v>148.79</v>
      </c>
      <c r="L245" s="57">
        <f t="shared" si="20"/>
        <v>386.85399999999998</v>
      </c>
      <c r="M245" s="425"/>
      <c r="N245" s="58"/>
      <c r="O245" s="382"/>
    </row>
    <row r="246" spans="1:15" ht="22.5" customHeight="1" x14ac:dyDescent="0.25">
      <c r="B246" s="474" t="s">
        <v>192</v>
      </c>
      <c r="C246" s="54" t="s">
        <v>189</v>
      </c>
      <c r="D246" s="54" t="s">
        <v>124</v>
      </c>
      <c r="E246" s="54"/>
      <c r="F246" s="54">
        <v>1.25</v>
      </c>
      <c r="G246" s="54">
        <v>30</v>
      </c>
      <c r="H246" s="54">
        <v>166.16</v>
      </c>
      <c r="I246" s="54">
        <v>207.7</v>
      </c>
      <c r="J246" s="54">
        <v>219.3</v>
      </c>
      <c r="K246" s="57">
        <v>178.39</v>
      </c>
      <c r="L246" s="57">
        <f t="shared" si="20"/>
        <v>222.98749999999998</v>
      </c>
      <c r="M246" s="425">
        <f t="shared" si="21"/>
        <v>900.56294999999989</v>
      </c>
      <c r="N246" s="58">
        <f>M246*$N$2</f>
        <v>1125.7036874999999</v>
      </c>
      <c r="O246" s="382">
        <f>M246*$N$1*$N$3</f>
        <v>1188.7430939999999</v>
      </c>
    </row>
    <row r="247" spans="1:15" ht="22.5" customHeight="1" x14ac:dyDescent="0.25">
      <c r="A247" s="93"/>
      <c r="B247" s="474"/>
      <c r="C247" s="54"/>
      <c r="D247" s="54" t="s">
        <v>126</v>
      </c>
      <c r="E247" s="54"/>
      <c r="F247" s="54">
        <v>1.25</v>
      </c>
      <c r="G247" s="54">
        <v>18.16</v>
      </c>
      <c r="H247" s="68"/>
      <c r="I247" s="87"/>
      <c r="J247" s="68"/>
      <c r="K247" s="57">
        <v>148.79</v>
      </c>
      <c r="L247" s="51">
        <f t="shared" si="20"/>
        <v>185.98749999999998</v>
      </c>
      <c r="M247" s="425"/>
      <c r="N247" s="52"/>
      <c r="O247" s="381"/>
    </row>
    <row r="248" spans="1:15" ht="47.25" customHeight="1" x14ac:dyDescent="0.25">
      <c r="A248" s="93"/>
      <c r="B248" s="94" t="s">
        <v>193</v>
      </c>
      <c r="C248" s="45"/>
      <c r="D248" s="46"/>
      <c r="E248" s="46"/>
      <c r="F248" s="54"/>
      <c r="G248" s="46"/>
      <c r="H248" s="47"/>
      <c r="I248" s="89"/>
      <c r="J248" s="47"/>
      <c r="K248" s="51"/>
      <c r="L248" s="51"/>
      <c r="M248" s="425"/>
      <c r="N248" s="52"/>
      <c r="O248" s="381"/>
    </row>
    <row r="249" spans="1:15" ht="19.5" customHeight="1" x14ac:dyDescent="0.25">
      <c r="B249" s="59" t="s">
        <v>194</v>
      </c>
      <c r="C249" s="54" t="s">
        <v>189</v>
      </c>
      <c r="D249" s="54" t="s">
        <v>124</v>
      </c>
      <c r="E249" s="123"/>
      <c r="F249" s="54">
        <v>2.33</v>
      </c>
      <c r="G249" s="123">
        <v>55.92</v>
      </c>
      <c r="H249" s="125">
        <v>427.02</v>
      </c>
      <c r="I249" s="126">
        <v>533.78</v>
      </c>
      <c r="J249" s="178"/>
      <c r="K249" s="57">
        <v>178.39</v>
      </c>
      <c r="L249" s="57">
        <f t="shared" ref="L249:L280" si="22">F249*K249</f>
        <v>415.64869999999996</v>
      </c>
      <c r="M249" s="425">
        <f t="shared" si="21"/>
        <v>2445.3165960000001</v>
      </c>
      <c r="N249" s="58">
        <f>M249*$N$2</f>
        <v>3056.6457450000003</v>
      </c>
      <c r="O249" s="382">
        <v>0</v>
      </c>
    </row>
    <row r="250" spans="1:15" ht="19.5" customHeight="1" x14ac:dyDescent="0.25">
      <c r="B250" s="59"/>
      <c r="C250" s="72"/>
      <c r="D250" s="54" t="s">
        <v>126</v>
      </c>
      <c r="E250" s="101"/>
      <c r="F250" s="54">
        <v>4.67</v>
      </c>
      <c r="G250" s="101">
        <v>67.86</v>
      </c>
      <c r="H250" s="102"/>
      <c r="I250" s="103"/>
      <c r="J250" s="102"/>
      <c r="K250" s="57">
        <v>148.79</v>
      </c>
      <c r="L250" s="51">
        <f t="shared" si="22"/>
        <v>694.84929999999997</v>
      </c>
      <c r="M250" s="425"/>
      <c r="N250" s="52"/>
      <c r="O250" s="381"/>
    </row>
    <row r="251" spans="1:15" ht="19.5" customHeight="1" x14ac:dyDescent="0.25">
      <c r="B251" s="59" t="s">
        <v>195</v>
      </c>
      <c r="C251" s="54" t="s">
        <v>189</v>
      </c>
      <c r="D251" s="46" t="s">
        <v>124</v>
      </c>
      <c r="E251" s="123"/>
      <c r="F251" s="54">
        <v>3</v>
      </c>
      <c r="G251" s="123">
        <v>72</v>
      </c>
      <c r="H251" s="125">
        <v>549.16999999999996</v>
      </c>
      <c r="I251" s="126">
        <v>686.46</v>
      </c>
      <c r="J251" s="125"/>
      <c r="K251" s="57">
        <v>178.39</v>
      </c>
      <c r="L251" s="51">
        <f t="shared" si="22"/>
        <v>535.16999999999996</v>
      </c>
      <c r="M251" s="425">
        <f t="shared" si="21"/>
        <v>3144.2578199999998</v>
      </c>
      <c r="N251" s="52">
        <f>M251*$N$2</f>
        <v>3930.3222749999995</v>
      </c>
      <c r="O251" s="381">
        <v>0</v>
      </c>
    </row>
    <row r="252" spans="1:15" ht="19.5" customHeight="1" x14ac:dyDescent="0.25">
      <c r="B252" s="59"/>
      <c r="C252" s="54"/>
      <c r="D252" s="54" t="s">
        <v>126</v>
      </c>
      <c r="E252" s="101"/>
      <c r="F252" s="54">
        <v>6</v>
      </c>
      <c r="G252" s="101">
        <v>87.18</v>
      </c>
      <c r="H252" s="102"/>
      <c r="I252" s="103"/>
      <c r="J252" s="102"/>
      <c r="K252" s="57">
        <v>148.79</v>
      </c>
      <c r="L252" s="51">
        <f t="shared" si="22"/>
        <v>892.74</v>
      </c>
      <c r="M252" s="425"/>
      <c r="N252" s="81"/>
      <c r="O252" s="382"/>
    </row>
    <row r="253" spans="1:15" ht="30.75" customHeight="1" x14ac:dyDescent="0.25">
      <c r="B253" s="96" t="s">
        <v>196</v>
      </c>
      <c r="C253" s="54" t="s">
        <v>189</v>
      </c>
      <c r="D253" s="46" t="s">
        <v>124</v>
      </c>
      <c r="E253" s="123"/>
      <c r="F253" s="46">
        <v>2</v>
      </c>
      <c r="G253" s="123">
        <v>48</v>
      </c>
      <c r="H253" s="125">
        <v>265.86</v>
      </c>
      <c r="I253" s="126">
        <v>332.32</v>
      </c>
      <c r="J253" s="178"/>
      <c r="K253" s="57">
        <v>178.39</v>
      </c>
      <c r="L253" s="51">
        <f t="shared" si="22"/>
        <v>356.78</v>
      </c>
      <c r="M253" s="425">
        <f t="shared" si="21"/>
        <v>1440.9007199999999</v>
      </c>
      <c r="N253" s="58">
        <f>M253*$N$2</f>
        <v>1801.1258999999998</v>
      </c>
      <c r="O253" s="381">
        <v>0</v>
      </c>
    </row>
    <row r="254" spans="1:15" ht="18.75" customHeight="1" x14ac:dyDescent="0.25">
      <c r="B254" s="160" t="s">
        <v>197</v>
      </c>
      <c r="C254" s="65"/>
      <c r="D254" s="65" t="s">
        <v>126</v>
      </c>
      <c r="E254" s="65"/>
      <c r="F254" s="65">
        <v>2</v>
      </c>
      <c r="G254" s="65">
        <v>29.06</v>
      </c>
      <c r="H254" s="161"/>
      <c r="I254" s="162"/>
      <c r="J254" s="161"/>
      <c r="K254" s="57">
        <v>148.79</v>
      </c>
      <c r="L254" s="50">
        <f t="shared" si="22"/>
        <v>297.58</v>
      </c>
      <c r="M254" s="425"/>
      <c r="N254" s="81"/>
      <c r="O254" s="384"/>
    </row>
    <row r="255" spans="1:15" ht="18.75" customHeight="1" x14ac:dyDescent="0.25">
      <c r="B255" s="160" t="s">
        <v>198</v>
      </c>
      <c r="C255" s="65" t="s">
        <v>189</v>
      </c>
      <c r="D255" s="65" t="s">
        <v>126</v>
      </c>
      <c r="E255" s="65"/>
      <c r="F255" s="65">
        <v>3</v>
      </c>
      <c r="G255" s="65">
        <v>43.59</v>
      </c>
      <c r="H255" s="161">
        <v>150.38999999999999</v>
      </c>
      <c r="I255" s="162">
        <v>187.98</v>
      </c>
      <c r="J255" s="161">
        <v>198.5</v>
      </c>
      <c r="K255" s="57">
        <v>148.79</v>
      </c>
      <c r="L255" s="66">
        <f t="shared" si="22"/>
        <v>446.37</v>
      </c>
      <c r="M255" s="425">
        <f t="shared" si="21"/>
        <v>1064.8156349999999</v>
      </c>
      <c r="N255" s="179">
        <f>M255*$N$2</f>
        <v>1331.0195437499999</v>
      </c>
      <c r="O255" s="383">
        <f>M255*$N$1*$N$3</f>
        <v>1405.5566382</v>
      </c>
    </row>
    <row r="256" spans="1:15" ht="30" x14ac:dyDescent="0.25">
      <c r="B256" s="75" t="s">
        <v>199</v>
      </c>
      <c r="C256" s="54" t="s">
        <v>177</v>
      </c>
      <c r="D256" s="54" t="s">
        <v>126</v>
      </c>
      <c r="E256" s="54"/>
      <c r="F256" s="54">
        <v>0.25</v>
      </c>
      <c r="G256" s="54">
        <v>3.63</v>
      </c>
      <c r="H256" s="68">
        <v>26.92</v>
      </c>
      <c r="I256" s="87">
        <v>33.65</v>
      </c>
      <c r="J256" s="68">
        <v>35.5</v>
      </c>
      <c r="K256" s="57">
        <v>148.79</v>
      </c>
      <c r="L256" s="57">
        <f t="shared" si="22"/>
        <v>37.197499999999998</v>
      </c>
      <c r="M256" s="425">
        <f t="shared" si="21"/>
        <v>177.37660499999998</v>
      </c>
      <c r="N256" s="82">
        <f>M256*$N$2</f>
        <v>221.72075624999997</v>
      </c>
      <c r="O256" s="382">
        <f>M256*$N$1*$N$3</f>
        <v>234.13711859999998</v>
      </c>
    </row>
    <row r="257" spans="2:15" ht="18.75" customHeight="1" x14ac:dyDescent="0.25">
      <c r="B257" s="160"/>
      <c r="C257" s="65"/>
      <c r="D257" s="65" t="s">
        <v>200</v>
      </c>
      <c r="E257" s="65"/>
      <c r="F257" s="65">
        <v>0.25</v>
      </c>
      <c r="G257" s="65">
        <v>4.17</v>
      </c>
      <c r="H257" s="161"/>
      <c r="I257" s="162"/>
      <c r="J257" s="163"/>
      <c r="K257" s="57">
        <v>173.42</v>
      </c>
      <c r="L257" s="66">
        <f t="shared" si="22"/>
        <v>43.354999999999997</v>
      </c>
      <c r="M257" s="425"/>
      <c r="N257" s="179"/>
      <c r="O257" s="383"/>
    </row>
    <row r="258" spans="2:15" ht="18.75" customHeight="1" x14ac:dyDescent="0.25">
      <c r="B258" s="59" t="s">
        <v>201</v>
      </c>
      <c r="C258" s="84" t="s">
        <v>177</v>
      </c>
      <c r="D258" s="54" t="s">
        <v>126</v>
      </c>
      <c r="E258" s="54"/>
      <c r="F258" s="54">
        <v>0.5</v>
      </c>
      <c r="G258" s="54">
        <v>7.27</v>
      </c>
      <c r="H258" s="68">
        <v>53.84</v>
      </c>
      <c r="I258" s="87">
        <v>67.3</v>
      </c>
      <c r="J258" s="68">
        <v>71.099999999999994</v>
      </c>
      <c r="K258" s="57">
        <v>148.79</v>
      </c>
      <c r="L258" s="57">
        <f t="shared" si="22"/>
        <v>74.394999999999996</v>
      </c>
      <c r="M258" s="425">
        <f t="shared" si="21"/>
        <v>354.75320999999997</v>
      </c>
      <c r="N258" s="82">
        <f>M258*$N$2</f>
        <v>443.44151249999993</v>
      </c>
      <c r="O258" s="382">
        <f>M258*$N$1*$N$3</f>
        <v>468.27423719999996</v>
      </c>
    </row>
    <row r="259" spans="2:15" ht="18.75" customHeight="1" x14ac:dyDescent="0.25">
      <c r="B259" s="59"/>
      <c r="C259" s="175"/>
      <c r="D259" s="54" t="s">
        <v>200</v>
      </c>
      <c r="E259" s="54"/>
      <c r="F259" s="54">
        <v>0.5</v>
      </c>
      <c r="G259" s="54">
        <v>8.34</v>
      </c>
      <c r="H259" s="68"/>
      <c r="I259" s="87"/>
      <c r="J259" s="158"/>
      <c r="K259" s="57">
        <v>173.42</v>
      </c>
      <c r="L259" s="57">
        <f t="shared" si="22"/>
        <v>86.71</v>
      </c>
      <c r="M259" s="57"/>
      <c r="N259" s="82"/>
      <c r="O259" s="382"/>
    </row>
    <row r="260" spans="2:15" ht="18.75" customHeight="1" x14ac:dyDescent="0.25">
      <c r="B260" s="76" t="s">
        <v>202</v>
      </c>
      <c r="C260" s="174" t="s">
        <v>203</v>
      </c>
      <c r="D260" s="46" t="s">
        <v>126</v>
      </c>
      <c r="E260" s="46"/>
      <c r="F260" s="46">
        <v>1.86</v>
      </c>
      <c r="G260" s="46">
        <v>27.03</v>
      </c>
      <c r="H260" s="46">
        <v>93.24</v>
      </c>
      <c r="I260" s="46">
        <v>116.55</v>
      </c>
      <c r="J260" s="46">
        <v>123.1</v>
      </c>
      <c r="K260" s="57">
        <v>148.79</v>
      </c>
      <c r="L260" s="51">
        <f t="shared" si="22"/>
        <v>276.74939999999998</v>
      </c>
      <c r="M260" s="424">
        <f>L260*2.202</f>
        <v>609.40217879999989</v>
      </c>
      <c r="N260" s="90">
        <f t="shared" ref="N260:N272" si="23">M260*$N$2</f>
        <v>761.75272349999989</v>
      </c>
      <c r="O260" s="381">
        <f>M260*$N$1*$N$3</f>
        <v>804.41087601599997</v>
      </c>
    </row>
    <row r="261" spans="2:15" ht="18.75" customHeight="1" x14ac:dyDescent="0.25">
      <c r="B261" s="75" t="s">
        <v>204</v>
      </c>
      <c r="C261" s="84" t="s">
        <v>203</v>
      </c>
      <c r="D261" s="54" t="s">
        <v>126</v>
      </c>
      <c r="E261" s="54"/>
      <c r="F261" s="54">
        <v>2.88</v>
      </c>
      <c r="G261" s="54">
        <v>41.85</v>
      </c>
      <c r="H261" s="54">
        <v>144.37</v>
      </c>
      <c r="I261" s="54">
        <v>180.46</v>
      </c>
      <c r="J261" s="54">
        <v>190.6</v>
      </c>
      <c r="K261" s="57">
        <v>148.79</v>
      </c>
      <c r="L261" s="57">
        <f t="shared" si="22"/>
        <v>428.51519999999994</v>
      </c>
      <c r="M261" s="424">
        <f t="shared" ref="M261:M271" si="24">L261*2.202</f>
        <v>943.59047039999984</v>
      </c>
      <c r="N261" s="82">
        <f t="shared" si="23"/>
        <v>1179.4880879999998</v>
      </c>
      <c r="O261" s="382">
        <f>M261*$N$1*$N$3</f>
        <v>1245.5394209279998</v>
      </c>
    </row>
    <row r="262" spans="2:15" ht="18.75" customHeight="1" x14ac:dyDescent="0.25">
      <c r="B262" s="76" t="s">
        <v>205</v>
      </c>
      <c r="C262" s="84" t="s">
        <v>203</v>
      </c>
      <c r="D262" s="54" t="s">
        <v>126</v>
      </c>
      <c r="E262" s="54"/>
      <c r="F262" s="54">
        <v>4</v>
      </c>
      <c r="G262" s="54">
        <v>58.12</v>
      </c>
      <c r="H262" s="54">
        <v>200.51</v>
      </c>
      <c r="I262" s="54">
        <v>250.64</v>
      </c>
      <c r="J262" s="54">
        <v>264.7</v>
      </c>
      <c r="K262" s="57">
        <v>148.79</v>
      </c>
      <c r="L262" s="57">
        <f t="shared" si="22"/>
        <v>595.16</v>
      </c>
      <c r="M262" s="424">
        <f t="shared" si="24"/>
        <v>1310.54232</v>
      </c>
      <c r="N262" s="82">
        <f t="shared" si="23"/>
        <v>1638.1779000000001</v>
      </c>
      <c r="O262" s="382">
        <f>M262*$N$1*$N$3</f>
        <v>1729.9158624000002</v>
      </c>
    </row>
    <row r="263" spans="2:15" ht="18.75" customHeight="1" x14ac:dyDescent="0.25">
      <c r="B263" s="75" t="s">
        <v>206</v>
      </c>
      <c r="C263" s="84" t="s">
        <v>203</v>
      </c>
      <c r="D263" s="54" t="s">
        <v>126</v>
      </c>
      <c r="E263" s="54"/>
      <c r="F263" s="54">
        <v>5.2</v>
      </c>
      <c r="G263" s="54">
        <v>75.56</v>
      </c>
      <c r="H263" s="54">
        <v>260.67</v>
      </c>
      <c r="I263" s="54">
        <v>325.83999999999997</v>
      </c>
      <c r="J263" s="54">
        <v>344.1</v>
      </c>
      <c r="K263" s="57">
        <v>148.79</v>
      </c>
      <c r="L263" s="57">
        <f t="shared" si="22"/>
        <v>773.70799999999997</v>
      </c>
      <c r="M263" s="424">
        <f t="shared" si="24"/>
        <v>1703.7050159999999</v>
      </c>
      <c r="N263" s="82">
        <f t="shared" si="23"/>
        <v>2129.6312699999999</v>
      </c>
      <c r="O263" s="382">
        <f>M263*$N$1*$N$3</f>
        <v>2248.8906211200001</v>
      </c>
    </row>
    <row r="264" spans="2:15" ht="18.75" customHeight="1" x14ac:dyDescent="0.25">
      <c r="B264" s="76" t="s">
        <v>207</v>
      </c>
      <c r="C264" s="84" t="s">
        <v>203</v>
      </c>
      <c r="D264" s="54" t="s">
        <v>126</v>
      </c>
      <c r="E264" s="54"/>
      <c r="F264" s="54">
        <v>6.2</v>
      </c>
      <c r="G264" s="54">
        <v>90.09</v>
      </c>
      <c r="H264" s="54">
        <v>310.8</v>
      </c>
      <c r="I264" s="54">
        <v>388.5</v>
      </c>
      <c r="J264" s="54"/>
      <c r="K264" s="57">
        <v>148.79</v>
      </c>
      <c r="L264" s="57">
        <f t="shared" si="22"/>
        <v>922.49799999999993</v>
      </c>
      <c r="M264" s="424">
        <f t="shared" si="24"/>
        <v>2031.3405959999998</v>
      </c>
      <c r="N264" s="82">
        <f t="shared" si="23"/>
        <v>2539.1757449999996</v>
      </c>
      <c r="O264" s="382">
        <v>0</v>
      </c>
    </row>
    <row r="265" spans="2:15" ht="18.75" customHeight="1" x14ac:dyDescent="0.25">
      <c r="B265" s="59" t="s">
        <v>208</v>
      </c>
      <c r="C265" s="84" t="s">
        <v>203</v>
      </c>
      <c r="D265" s="54" t="s">
        <v>126</v>
      </c>
      <c r="E265" s="54"/>
      <c r="F265" s="54">
        <v>7.75</v>
      </c>
      <c r="G265" s="54">
        <v>112.61</v>
      </c>
      <c r="H265" s="54">
        <v>388.5</v>
      </c>
      <c r="I265" s="54">
        <v>485.62</v>
      </c>
      <c r="J265" s="54"/>
      <c r="K265" s="57">
        <v>148.79</v>
      </c>
      <c r="L265" s="57">
        <f t="shared" si="22"/>
        <v>1153.1224999999999</v>
      </c>
      <c r="M265" s="424">
        <f t="shared" si="24"/>
        <v>2539.175745</v>
      </c>
      <c r="N265" s="82">
        <f t="shared" si="23"/>
        <v>3173.9696812500001</v>
      </c>
      <c r="O265" s="383">
        <v>0</v>
      </c>
    </row>
    <row r="266" spans="2:15" ht="18.75" customHeight="1" x14ac:dyDescent="0.25">
      <c r="B266" s="76" t="s">
        <v>209</v>
      </c>
      <c r="C266" s="84" t="s">
        <v>203</v>
      </c>
      <c r="D266" s="46" t="s">
        <v>126</v>
      </c>
      <c r="E266" s="46"/>
      <c r="F266" s="46">
        <v>9</v>
      </c>
      <c r="G266" s="46">
        <v>130.77000000000001</v>
      </c>
      <c r="H266" s="46">
        <v>451.16</v>
      </c>
      <c r="I266" s="46">
        <v>563.95000000000005</v>
      </c>
      <c r="J266" s="46"/>
      <c r="K266" s="57">
        <v>148.79</v>
      </c>
      <c r="L266" s="51">
        <f t="shared" si="22"/>
        <v>1339.11</v>
      </c>
      <c r="M266" s="424">
        <f t="shared" si="24"/>
        <v>2948.7202199999997</v>
      </c>
      <c r="N266" s="90">
        <f t="shared" si="23"/>
        <v>3685.9002749999995</v>
      </c>
      <c r="O266" s="382">
        <v>0</v>
      </c>
    </row>
    <row r="267" spans="2:15" ht="18.75" customHeight="1" x14ac:dyDescent="0.25">
      <c r="B267" s="59" t="s">
        <v>210</v>
      </c>
      <c r="C267" s="64" t="s">
        <v>203</v>
      </c>
      <c r="D267" s="54" t="s">
        <v>126</v>
      </c>
      <c r="E267" s="54"/>
      <c r="F267" s="54">
        <v>1.5</v>
      </c>
      <c r="G267" s="54">
        <v>21.8</v>
      </c>
      <c r="H267" s="54">
        <v>75.19</v>
      </c>
      <c r="I267" s="54">
        <v>93.99</v>
      </c>
      <c r="J267" s="54">
        <v>99.3</v>
      </c>
      <c r="K267" s="57">
        <v>148.79</v>
      </c>
      <c r="L267" s="57">
        <f t="shared" si="22"/>
        <v>223.185</v>
      </c>
      <c r="M267" s="424">
        <f t="shared" si="24"/>
        <v>491.45337000000001</v>
      </c>
      <c r="N267" s="82">
        <f t="shared" si="23"/>
        <v>614.31671249999999</v>
      </c>
      <c r="O267" s="382">
        <f>M267*$N$1*$N$3</f>
        <v>648.71844840000006</v>
      </c>
    </row>
    <row r="268" spans="2:15" ht="18.75" customHeight="1" x14ac:dyDescent="0.25">
      <c r="B268" s="75" t="s">
        <v>204</v>
      </c>
      <c r="C268" s="84" t="s">
        <v>105</v>
      </c>
      <c r="D268" s="54" t="s">
        <v>126</v>
      </c>
      <c r="E268" s="54"/>
      <c r="F268" s="54">
        <v>2</v>
      </c>
      <c r="G268" s="54">
        <v>29.06</v>
      </c>
      <c r="H268" s="54">
        <v>100.26</v>
      </c>
      <c r="I268" s="54">
        <v>125.32</v>
      </c>
      <c r="J268" s="54">
        <v>132.30000000000001</v>
      </c>
      <c r="K268" s="57">
        <v>148.79</v>
      </c>
      <c r="L268" s="57">
        <f t="shared" si="22"/>
        <v>297.58</v>
      </c>
      <c r="M268" s="424">
        <f t="shared" si="24"/>
        <v>655.27116000000001</v>
      </c>
      <c r="N268" s="82">
        <f t="shared" si="23"/>
        <v>819.08895000000007</v>
      </c>
      <c r="O268" s="382">
        <f>M268*$N$1*$N$3</f>
        <v>864.95793120000008</v>
      </c>
    </row>
    <row r="269" spans="2:15" ht="18.75" customHeight="1" x14ac:dyDescent="0.25">
      <c r="B269" s="44" t="s">
        <v>211</v>
      </c>
      <c r="C269" s="180" t="s">
        <v>105</v>
      </c>
      <c r="D269" s="54" t="s">
        <v>126</v>
      </c>
      <c r="E269" s="54"/>
      <c r="F269" s="54">
        <v>2.75</v>
      </c>
      <c r="G269" s="54">
        <v>39.96</v>
      </c>
      <c r="H269" s="54">
        <v>137.85</v>
      </c>
      <c r="I269" s="54">
        <v>172.32</v>
      </c>
      <c r="J269" s="54">
        <v>182</v>
      </c>
      <c r="K269" s="57">
        <v>148.79</v>
      </c>
      <c r="L269" s="57">
        <f t="shared" si="22"/>
        <v>409.17249999999996</v>
      </c>
      <c r="M269" s="424">
        <f t="shared" si="24"/>
        <v>900.99784499999987</v>
      </c>
      <c r="N269" s="82">
        <f t="shared" si="23"/>
        <v>1126.2473062499998</v>
      </c>
      <c r="O269" s="382">
        <f>M269*$N$1*$N$3</f>
        <v>1189.3171553999998</v>
      </c>
    </row>
    <row r="270" spans="2:15" ht="18.75" customHeight="1" x14ac:dyDescent="0.25">
      <c r="B270" s="59" t="s">
        <v>212</v>
      </c>
      <c r="C270" s="84" t="s">
        <v>105</v>
      </c>
      <c r="D270" s="54" t="s">
        <v>126</v>
      </c>
      <c r="E270" s="54"/>
      <c r="F270" s="54">
        <v>3.8</v>
      </c>
      <c r="G270" s="54">
        <v>55.21</v>
      </c>
      <c r="H270" s="54">
        <v>190.49</v>
      </c>
      <c r="I270" s="54">
        <v>238.11</v>
      </c>
      <c r="J270" s="54">
        <v>251.4</v>
      </c>
      <c r="K270" s="57">
        <v>148.79</v>
      </c>
      <c r="L270" s="57">
        <f t="shared" si="22"/>
        <v>565.40199999999993</v>
      </c>
      <c r="M270" s="424">
        <f t="shared" si="24"/>
        <v>1245.0152039999998</v>
      </c>
      <c r="N270" s="82">
        <f t="shared" si="23"/>
        <v>1556.2690049999997</v>
      </c>
      <c r="O270" s="382">
        <f>M270*$N$1*$N$3</f>
        <v>1643.4200692799998</v>
      </c>
    </row>
    <row r="271" spans="2:15" ht="18.75" customHeight="1" x14ac:dyDescent="0.25">
      <c r="B271" s="59" t="s">
        <v>207</v>
      </c>
      <c r="C271" s="84" t="s">
        <v>105</v>
      </c>
      <c r="D271" s="54" t="s">
        <v>126</v>
      </c>
      <c r="E271" s="54"/>
      <c r="F271" s="54">
        <v>5.5</v>
      </c>
      <c r="G271" s="54">
        <v>79.92</v>
      </c>
      <c r="H271" s="54">
        <v>275.70999999999998</v>
      </c>
      <c r="I271" s="54">
        <v>344.63</v>
      </c>
      <c r="J271" s="54"/>
      <c r="K271" s="57">
        <v>148.79</v>
      </c>
      <c r="L271" s="57">
        <f t="shared" si="22"/>
        <v>818.34499999999991</v>
      </c>
      <c r="M271" s="424">
        <f t="shared" si="24"/>
        <v>1801.9956899999997</v>
      </c>
      <c r="N271" s="58">
        <f t="shared" si="23"/>
        <v>2252.4946124999997</v>
      </c>
      <c r="O271" s="382">
        <v>0</v>
      </c>
    </row>
    <row r="272" spans="2:15" x14ac:dyDescent="0.25">
      <c r="B272" s="76" t="s">
        <v>213</v>
      </c>
      <c r="C272" s="180" t="s">
        <v>214</v>
      </c>
      <c r="D272" s="46" t="s">
        <v>124</v>
      </c>
      <c r="E272" s="46"/>
      <c r="F272" s="46">
        <v>2.15</v>
      </c>
      <c r="G272" s="46">
        <v>51.6</v>
      </c>
      <c r="H272" s="46">
        <v>285.8</v>
      </c>
      <c r="I272" s="46">
        <v>357.25</v>
      </c>
      <c r="J272" s="46"/>
      <c r="K272" s="57">
        <v>178.39</v>
      </c>
      <c r="L272" s="51">
        <f t="shared" si="22"/>
        <v>383.53849999999994</v>
      </c>
      <c r="M272" s="425">
        <f>(L272+L273)*2.202</f>
        <v>1548.9682739999998</v>
      </c>
      <c r="N272" s="52">
        <f t="shared" si="23"/>
        <v>1936.2103424999998</v>
      </c>
      <c r="O272" s="381">
        <v>0</v>
      </c>
    </row>
    <row r="273" spans="2:15" x14ac:dyDescent="0.25">
      <c r="B273" s="75"/>
      <c r="C273" s="84"/>
      <c r="D273" s="54" t="s">
        <v>126</v>
      </c>
      <c r="E273" s="54"/>
      <c r="F273" s="54">
        <v>2.15</v>
      </c>
      <c r="G273" s="54">
        <v>31.24</v>
      </c>
      <c r="H273" s="54"/>
      <c r="I273" s="54"/>
      <c r="J273" s="54"/>
      <c r="K273" s="57">
        <v>148.79</v>
      </c>
      <c r="L273" s="57">
        <f t="shared" si="22"/>
        <v>319.89849999999996</v>
      </c>
      <c r="M273" s="425"/>
      <c r="N273" s="58"/>
      <c r="O273" s="382"/>
    </row>
    <row r="274" spans="2:15" x14ac:dyDescent="0.25">
      <c r="B274" s="96" t="s">
        <v>215</v>
      </c>
      <c r="C274" s="174" t="s">
        <v>216</v>
      </c>
      <c r="D274" s="46" t="s">
        <v>124</v>
      </c>
      <c r="E274" s="54"/>
      <c r="F274" s="54">
        <v>2.5</v>
      </c>
      <c r="G274" s="54">
        <v>60</v>
      </c>
      <c r="H274" s="54">
        <v>332.32</v>
      </c>
      <c r="I274" s="54">
        <v>415.4</v>
      </c>
      <c r="J274" s="54"/>
      <c r="K274" s="57">
        <v>178.39</v>
      </c>
      <c r="L274" s="57">
        <f t="shared" si="22"/>
        <v>445.97499999999997</v>
      </c>
      <c r="M274" s="425">
        <f t="shared" ref="M274:M294" si="25">(L274+L275)*2.202</f>
        <v>1801.1258999999998</v>
      </c>
      <c r="N274" s="58">
        <f>M274*$N$2</f>
        <v>2251.4073749999998</v>
      </c>
      <c r="O274" s="382">
        <v>0</v>
      </c>
    </row>
    <row r="275" spans="2:15" x14ac:dyDescent="0.25">
      <c r="B275" s="160"/>
      <c r="C275" s="64"/>
      <c r="D275" s="54" t="s">
        <v>126</v>
      </c>
      <c r="E275" s="54"/>
      <c r="F275" s="54">
        <v>2.5</v>
      </c>
      <c r="G275" s="54">
        <v>36.33</v>
      </c>
      <c r="H275" s="54"/>
      <c r="I275" s="54"/>
      <c r="J275" s="54"/>
      <c r="K275" s="57">
        <v>148.79</v>
      </c>
      <c r="L275" s="57">
        <f t="shared" si="22"/>
        <v>371.97499999999997</v>
      </c>
      <c r="M275" s="425"/>
      <c r="N275" s="58"/>
      <c r="O275" s="382"/>
    </row>
    <row r="276" spans="2:15" x14ac:dyDescent="0.25">
      <c r="B276" s="75" t="s">
        <v>217</v>
      </c>
      <c r="C276" s="84" t="s">
        <v>218</v>
      </c>
      <c r="D276" s="46" t="s">
        <v>124</v>
      </c>
      <c r="E276" s="54"/>
      <c r="F276" s="54">
        <v>3.5</v>
      </c>
      <c r="G276" s="54">
        <v>84</v>
      </c>
      <c r="H276" s="54">
        <v>465.25</v>
      </c>
      <c r="I276" s="54">
        <v>581.55999999999995</v>
      </c>
      <c r="J276" s="54"/>
      <c r="K276" s="57">
        <v>178.39</v>
      </c>
      <c r="L276" s="57">
        <f t="shared" si="22"/>
        <v>624.36500000000001</v>
      </c>
      <c r="M276" s="425">
        <f t="shared" si="25"/>
        <v>2521.5762600000003</v>
      </c>
      <c r="N276" s="58">
        <f>M276*$N$2</f>
        <v>3151.9703250000002</v>
      </c>
      <c r="O276" s="382">
        <v>0</v>
      </c>
    </row>
    <row r="277" spans="2:15" x14ac:dyDescent="0.25">
      <c r="B277" s="75"/>
      <c r="C277" s="84"/>
      <c r="D277" s="54" t="s">
        <v>126</v>
      </c>
      <c r="E277" s="54"/>
      <c r="F277" s="54">
        <v>3.5</v>
      </c>
      <c r="G277" s="54">
        <v>50.86</v>
      </c>
      <c r="H277" s="54"/>
      <c r="I277" s="54"/>
      <c r="J277" s="54"/>
      <c r="K277" s="57">
        <v>148.79</v>
      </c>
      <c r="L277" s="57">
        <f t="shared" si="22"/>
        <v>520.76499999999999</v>
      </c>
      <c r="M277" s="425"/>
      <c r="N277" s="58"/>
      <c r="O277" s="382"/>
    </row>
    <row r="278" spans="2:15" ht="30" x14ac:dyDescent="0.25">
      <c r="B278" s="96" t="s">
        <v>219</v>
      </c>
      <c r="C278" s="174" t="s">
        <v>220</v>
      </c>
      <c r="D278" s="46" t="s">
        <v>124</v>
      </c>
      <c r="E278" s="54"/>
      <c r="F278" s="54">
        <v>1.2</v>
      </c>
      <c r="G278" s="54">
        <v>28.8</v>
      </c>
      <c r="H278" s="54">
        <v>159.51</v>
      </c>
      <c r="I278" s="54">
        <v>199.39</v>
      </c>
      <c r="J278" s="54">
        <v>210.6</v>
      </c>
      <c r="K278" s="57">
        <v>178.39</v>
      </c>
      <c r="L278" s="57">
        <f t="shared" si="22"/>
        <v>214.06799999999998</v>
      </c>
      <c r="M278" s="425">
        <f t="shared" si="25"/>
        <v>864.5404319999999</v>
      </c>
      <c r="N278" s="58">
        <f>M278*$N$2</f>
        <v>1080.67554</v>
      </c>
      <c r="O278" s="382">
        <f>M278*$N$1*$N$3</f>
        <v>1141.1933702399999</v>
      </c>
    </row>
    <row r="279" spans="2:15" x14ac:dyDescent="0.25">
      <c r="B279" s="160"/>
      <c r="C279" s="64"/>
      <c r="D279" s="54" t="s">
        <v>126</v>
      </c>
      <c r="E279" s="54"/>
      <c r="F279" s="54">
        <v>1.2</v>
      </c>
      <c r="G279" s="54">
        <v>17.440000000000001</v>
      </c>
      <c r="H279" s="54"/>
      <c r="I279" s="54"/>
      <c r="J279" s="54"/>
      <c r="K279" s="57">
        <v>148.79</v>
      </c>
      <c r="L279" s="57">
        <f t="shared" si="22"/>
        <v>178.54799999999997</v>
      </c>
      <c r="M279" s="425"/>
      <c r="N279" s="58"/>
      <c r="O279" s="382"/>
    </row>
    <row r="280" spans="2:15" x14ac:dyDescent="0.25">
      <c r="B280" s="75" t="s">
        <v>221</v>
      </c>
      <c r="C280" s="84" t="s">
        <v>105</v>
      </c>
      <c r="D280" s="46" t="s">
        <v>124</v>
      </c>
      <c r="E280" s="54"/>
      <c r="F280" s="54">
        <v>1.8</v>
      </c>
      <c r="G280" s="54">
        <v>43.2</v>
      </c>
      <c r="H280" s="54">
        <v>239.27</v>
      </c>
      <c r="I280" s="54">
        <v>299.08999999999997</v>
      </c>
      <c r="J280" s="54">
        <v>315.8</v>
      </c>
      <c r="K280" s="57">
        <v>178.39</v>
      </c>
      <c r="L280" s="57">
        <f t="shared" si="22"/>
        <v>321.10199999999998</v>
      </c>
      <c r="M280" s="425">
        <f t="shared" si="25"/>
        <v>1296.8106479999999</v>
      </c>
      <c r="N280" s="58">
        <f>M280*$N$2</f>
        <v>1621.0133099999998</v>
      </c>
      <c r="O280" s="382">
        <f>M280*$N$1*$N$3</f>
        <v>1711.79005536</v>
      </c>
    </row>
    <row r="281" spans="2:15" x14ac:dyDescent="0.25">
      <c r="B281" s="75"/>
      <c r="C281" s="84"/>
      <c r="D281" s="54" t="s">
        <v>126</v>
      </c>
      <c r="E281" s="54"/>
      <c r="F281" s="54">
        <v>1.8</v>
      </c>
      <c r="G281" s="54">
        <v>26.15</v>
      </c>
      <c r="H281" s="54"/>
      <c r="I281" s="54"/>
      <c r="J281" s="54"/>
      <c r="K281" s="57">
        <v>148.79</v>
      </c>
      <c r="L281" s="57">
        <f t="shared" ref="L281:L299" si="26">F281*K281</f>
        <v>267.822</v>
      </c>
      <c r="M281" s="425"/>
      <c r="N281" s="58"/>
      <c r="O281" s="382"/>
    </row>
    <row r="282" spans="2:15" x14ac:dyDescent="0.25">
      <c r="B282" s="96" t="s">
        <v>222</v>
      </c>
      <c r="C282" s="174" t="s">
        <v>105</v>
      </c>
      <c r="D282" s="46" t="s">
        <v>124</v>
      </c>
      <c r="E282" s="54"/>
      <c r="F282" s="54">
        <v>2.88</v>
      </c>
      <c r="G282" s="54">
        <v>69.12</v>
      </c>
      <c r="H282" s="54">
        <v>382.83</v>
      </c>
      <c r="I282" s="54">
        <v>478.54</v>
      </c>
      <c r="J282" s="54">
        <v>505.3</v>
      </c>
      <c r="K282" s="57">
        <v>178.39</v>
      </c>
      <c r="L282" s="57">
        <f t="shared" si="26"/>
        <v>513.76319999999998</v>
      </c>
      <c r="M282" s="425">
        <f t="shared" si="25"/>
        <v>2074.8970367999996</v>
      </c>
      <c r="N282" s="58">
        <f>M282*$N$2</f>
        <v>2593.6212959999993</v>
      </c>
      <c r="O282" s="382">
        <f>M282*$N$1*$N$3</f>
        <v>2738.8640885759996</v>
      </c>
    </row>
    <row r="283" spans="2:15" x14ac:dyDescent="0.25">
      <c r="B283" s="160"/>
      <c r="C283" s="64"/>
      <c r="D283" s="54" t="s">
        <v>126</v>
      </c>
      <c r="E283" s="54"/>
      <c r="F283" s="54">
        <v>2.88</v>
      </c>
      <c r="G283" s="54">
        <v>41.85</v>
      </c>
      <c r="H283" s="54"/>
      <c r="I283" s="54"/>
      <c r="J283" s="54"/>
      <c r="K283" s="57">
        <v>148.79</v>
      </c>
      <c r="L283" s="57">
        <f t="shared" si="26"/>
        <v>428.51519999999994</v>
      </c>
      <c r="M283" s="425"/>
      <c r="N283" s="58"/>
      <c r="O283" s="382"/>
    </row>
    <row r="284" spans="2:15" x14ac:dyDescent="0.25">
      <c r="B284" s="75" t="s">
        <v>129</v>
      </c>
      <c r="C284" s="84" t="s">
        <v>105</v>
      </c>
      <c r="D284" s="46" t="s">
        <v>124</v>
      </c>
      <c r="E284" s="54"/>
      <c r="F284" s="54">
        <v>3.6</v>
      </c>
      <c r="G284" s="54">
        <v>86.4</v>
      </c>
      <c r="H284" s="54">
        <v>478.54</v>
      </c>
      <c r="I284" s="54">
        <v>598.17999999999995</v>
      </c>
      <c r="J284" s="54"/>
      <c r="K284" s="57">
        <v>178.39</v>
      </c>
      <c r="L284" s="57">
        <f t="shared" si="26"/>
        <v>642.20399999999995</v>
      </c>
      <c r="M284" s="425">
        <f t="shared" si="25"/>
        <v>2593.6212959999998</v>
      </c>
      <c r="N284" s="58">
        <f>M284*$N$2</f>
        <v>3242.0266199999996</v>
      </c>
      <c r="O284" s="382">
        <v>0</v>
      </c>
    </row>
    <row r="285" spans="2:15" x14ac:dyDescent="0.25">
      <c r="B285" s="75"/>
      <c r="C285" s="84"/>
      <c r="D285" s="54" t="s">
        <v>126</v>
      </c>
      <c r="E285" s="54"/>
      <c r="F285" s="54">
        <v>3.6</v>
      </c>
      <c r="G285" s="54">
        <v>52.31</v>
      </c>
      <c r="H285" s="54"/>
      <c r="I285" s="54"/>
      <c r="J285" s="54"/>
      <c r="K285" s="57">
        <v>148.79</v>
      </c>
      <c r="L285" s="57">
        <f t="shared" si="26"/>
        <v>535.64400000000001</v>
      </c>
      <c r="M285" s="425"/>
      <c r="N285" s="58"/>
      <c r="O285" s="382"/>
    </row>
    <row r="286" spans="2:15" x14ac:dyDescent="0.25">
      <c r="B286" s="96" t="s">
        <v>223</v>
      </c>
      <c r="C286" s="174" t="s">
        <v>105</v>
      </c>
      <c r="D286" s="46" t="s">
        <v>124</v>
      </c>
      <c r="E286" s="54"/>
      <c r="F286" s="54">
        <v>4.32</v>
      </c>
      <c r="G286" s="54">
        <v>103.68</v>
      </c>
      <c r="H286" s="54">
        <v>790.81</v>
      </c>
      <c r="I286" s="54">
        <v>988.51</v>
      </c>
      <c r="J286" s="54"/>
      <c r="K286" s="57">
        <v>178.39</v>
      </c>
      <c r="L286" s="57">
        <f t="shared" si="26"/>
        <v>770.64480000000003</v>
      </c>
      <c r="M286" s="425">
        <f t="shared" si="25"/>
        <v>4527.7312608000002</v>
      </c>
      <c r="N286" s="58">
        <f>M286*$N$2</f>
        <v>5659.664076</v>
      </c>
      <c r="O286" s="382">
        <v>0</v>
      </c>
    </row>
    <row r="287" spans="2:15" x14ac:dyDescent="0.25">
      <c r="B287" s="160"/>
      <c r="C287" s="64"/>
      <c r="D287" s="54" t="s">
        <v>126</v>
      </c>
      <c r="E287" s="54"/>
      <c r="F287" s="54">
        <v>8.64</v>
      </c>
      <c r="G287" s="54">
        <v>125.54</v>
      </c>
      <c r="H287" s="54"/>
      <c r="I287" s="54"/>
      <c r="J287" s="54"/>
      <c r="K287" s="57">
        <v>148.79</v>
      </c>
      <c r="L287" s="57">
        <f t="shared" si="26"/>
        <v>1285.5455999999999</v>
      </c>
      <c r="M287" s="425"/>
      <c r="N287" s="58"/>
      <c r="O287" s="382"/>
    </row>
    <row r="288" spans="2:15" x14ac:dyDescent="0.25">
      <c r="B288" s="75" t="s">
        <v>168</v>
      </c>
      <c r="C288" s="84" t="s">
        <v>220</v>
      </c>
      <c r="D288" s="46" t="s">
        <v>124</v>
      </c>
      <c r="E288" s="54"/>
      <c r="F288" s="54">
        <v>5.4</v>
      </c>
      <c r="G288" s="54">
        <v>129.6</v>
      </c>
      <c r="H288" s="54">
        <v>988.51</v>
      </c>
      <c r="I288" s="54">
        <v>1235.6300000000001</v>
      </c>
      <c r="J288" s="54"/>
      <c r="K288" s="57">
        <v>178.39</v>
      </c>
      <c r="L288" s="57">
        <f t="shared" si="26"/>
        <v>963.30600000000004</v>
      </c>
      <c r="M288" s="425">
        <f t="shared" si="25"/>
        <v>5659.6640760000009</v>
      </c>
      <c r="N288" s="58">
        <f>M288*$N$2</f>
        <v>7074.5800950000012</v>
      </c>
      <c r="O288" s="382">
        <v>0</v>
      </c>
    </row>
    <row r="289" spans="2:15" x14ac:dyDescent="0.25">
      <c r="B289" s="75"/>
      <c r="C289" s="84"/>
      <c r="D289" s="54" t="s">
        <v>126</v>
      </c>
      <c r="E289" s="54"/>
      <c r="F289" s="54">
        <v>10.8</v>
      </c>
      <c r="G289" s="54">
        <v>156.91999999999999</v>
      </c>
      <c r="H289" s="68"/>
      <c r="I289" s="87"/>
      <c r="J289" s="158"/>
      <c r="K289" s="57">
        <v>148.79</v>
      </c>
      <c r="L289" s="57">
        <f t="shared" si="26"/>
        <v>1606.932</v>
      </c>
      <c r="M289" s="425"/>
      <c r="N289" s="58"/>
      <c r="O289" s="382"/>
    </row>
    <row r="290" spans="2:15" x14ac:dyDescent="0.25">
      <c r="B290" s="96" t="s">
        <v>224</v>
      </c>
      <c r="C290" s="84" t="s">
        <v>225</v>
      </c>
      <c r="D290" s="46" t="s">
        <v>126</v>
      </c>
      <c r="E290" s="46"/>
      <c r="F290" s="46">
        <v>2.2000000000000002</v>
      </c>
      <c r="G290" s="46">
        <v>31.97</v>
      </c>
      <c r="H290" s="46">
        <v>236.88</v>
      </c>
      <c r="I290" s="46">
        <v>296.10000000000002</v>
      </c>
      <c r="J290" s="46">
        <v>312.7</v>
      </c>
      <c r="K290" s="57">
        <v>148.79</v>
      </c>
      <c r="L290" s="51">
        <f t="shared" si="26"/>
        <v>327.33800000000002</v>
      </c>
      <c r="M290" s="425">
        <f t="shared" si="25"/>
        <v>1560.9141240000001</v>
      </c>
      <c r="N290" s="52">
        <f>M290*$N$2</f>
        <v>1951.1426550000001</v>
      </c>
      <c r="O290" s="381">
        <f>M290*$N$1*$N$3</f>
        <v>2060.4066436800003</v>
      </c>
    </row>
    <row r="291" spans="2:15" x14ac:dyDescent="0.25">
      <c r="B291" s="75"/>
      <c r="C291" s="64"/>
      <c r="D291" s="54" t="s">
        <v>200</v>
      </c>
      <c r="E291" s="54"/>
      <c r="F291" s="54">
        <v>2.2000000000000002</v>
      </c>
      <c r="G291" s="54">
        <v>36.700000000000003</v>
      </c>
      <c r="H291" s="54"/>
      <c r="I291" s="54"/>
      <c r="J291" s="54"/>
      <c r="K291" s="57">
        <v>173.42</v>
      </c>
      <c r="L291" s="57">
        <f t="shared" si="26"/>
        <v>381.524</v>
      </c>
      <c r="M291" s="425"/>
      <c r="N291" s="58"/>
      <c r="O291" s="382"/>
    </row>
    <row r="292" spans="2:15" x14ac:dyDescent="0.25">
      <c r="B292" s="75" t="s">
        <v>226</v>
      </c>
      <c r="C292" s="84" t="s">
        <v>105</v>
      </c>
      <c r="D292" s="54" t="s">
        <v>126</v>
      </c>
      <c r="E292" s="54"/>
      <c r="F292" s="54">
        <v>3.8</v>
      </c>
      <c r="G292" s="54">
        <v>55.21</v>
      </c>
      <c r="H292" s="54">
        <v>409.16</v>
      </c>
      <c r="I292" s="54">
        <v>511.45</v>
      </c>
      <c r="J292" s="54">
        <v>540.1</v>
      </c>
      <c r="K292" s="57">
        <v>148.79</v>
      </c>
      <c r="L292" s="57">
        <f t="shared" si="26"/>
        <v>565.40199999999993</v>
      </c>
      <c r="M292" s="425">
        <f t="shared" si="25"/>
        <v>2696.1243959999993</v>
      </c>
      <c r="N292" s="58">
        <f>M292*$N$2</f>
        <v>3370.1554949999991</v>
      </c>
      <c r="O292" s="382">
        <f>M292*$N$1*$N$3</f>
        <v>3558.8842027199989</v>
      </c>
    </row>
    <row r="293" spans="2:15" x14ac:dyDescent="0.25">
      <c r="B293" s="75"/>
      <c r="C293" s="84"/>
      <c r="D293" s="54" t="s">
        <v>200</v>
      </c>
      <c r="E293" s="54"/>
      <c r="F293" s="54">
        <v>3.8</v>
      </c>
      <c r="G293" s="54">
        <v>63.38</v>
      </c>
      <c r="H293" s="54"/>
      <c r="I293" s="54"/>
      <c r="J293" s="54"/>
      <c r="K293" s="57">
        <v>173.42</v>
      </c>
      <c r="L293" s="57">
        <f t="shared" si="26"/>
        <v>658.99599999999987</v>
      </c>
      <c r="M293" s="425"/>
      <c r="N293" s="58"/>
      <c r="O293" s="382"/>
    </row>
    <row r="294" spans="2:15" x14ac:dyDescent="0.25">
      <c r="B294" s="75" t="s">
        <v>206</v>
      </c>
      <c r="C294" s="84" t="s">
        <v>105</v>
      </c>
      <c r="D294" s="54" t="s">
        <v>126</v>
      </c>
      <c r="E294" s="54"/>
      <c r="F294" s="54">
        <v>7.5</v>
      </c>
      <c r="G294" s="54">
        <v>108.98</v>
      </c>
      <c r="H294" s="54">
        <v>807.56</v>
      </c>
      <c r="I294" s="54">
        <v>1009.45</v>
      </c>
      <c r="J294" s="54"/>
      <c r="K294" s="57">
        <v>148.79</v>
      </c>
      <c r="L294" s="57">
        <f t="shared" si="26"/>
        <v>1115.925</v>
      </c>
      <c r="M294" s="425">
        <f t="shared" si="25"/>
        <v>5321.2981499999996</v>
      </c>
      <c r="N294" s="58">
        <f>M294*$N$2</f>
        <v>6651.6226874999993</v>
      </c>
      <c r="O294" s="382">
        <v>0</v>
      </c>
    </row>
    <row r="295" spans="2:15" x14ac:dyDescent="0.25">
      <c r="B295" s="59"/>
      <c r="C295" s="84"/>
      <c r="D295" s="54" t="s">
        <v>200</v>
      </c>
      <c r="E295" s="54"/>
      <c r="F295" s="54">
        <v>7.5</v>
      </c>
      <c r="G295" s="54">
        <v>125.1</v>
      </c>
      <c r="H295" s="54"/>
      <c r="I295" s="54"/>
      <c r="J295" s="54"/>
      <c r="K295" s="57">
        <v>173.42</v>
      </c>
      <c r="L295" s="57">
        <f t="shared" si="26"/>
        <v>1300.6499999999999</v>
      </c>
      <c r="M295" s="57"/>
      <c r="N295" s="58"/>
      <c r="O295" s="382"/>
    </row>
    <row r="296" spans="2:15" ht="33" customHeight="1" x14ac:dyDescent="0.25">
      <c r="B296" s="44" t="s">
        <v>227</v>
      </c>
      <c r="C296" s="91" t="s">
        <v>177</v>
      </c>
      <c r="D296" s="54" t="s">
        <v>126</v>
      </c>
      <c r="E296" s="54"/>
      <c r="F296" s="54">
        <v>1.7</v>
      </c>
      <c r="G296" s="54">
        <v>24.7</v>
      </c>
      <c r="H296" s="54">
        <v>85.22</v>
      </c>
      <c r="I296" s="54">
        <v>106.52</v>
      </c>
      <c r="J296" s="54">
        <v>112.5</v>
      </c>
      <c r="K296" s="57">
        <v>148.79</v>
      </c>
      <c r="L296" s="57">
        <f t="shared" si="26"/>
        <v>252.94299999999998</v>
      </c>
      <c r="M296" s="424">
        <f>L296*2.202</f>
        <v>556.98048599999993</v>
      </c>
      <c r="N296" s="58">
        <f>M296*$N$2</f>
        <v>696.22560749999991</v>
      </c>
      <c r="O296" s="382">
        <f>M296*$N$1*$N$3</f>
        <v>735.21424151999986</v>
      </c>
    </row>
    <row r="297" spans="2:15" ht="21" customHeight="1" x14ac:dyDescent="0.25">
      <c r="B297" s="96" t="s">
        <v>222</v>
      </c>
      <c r="C297" s="84" t="s">
        <v>105</v>
      </c>
      <c r="D297" s="54" t="s">
        <v>126</v>
      </c>
      <c r="E297" s="54"/>
      <c r="F297" s="54">
        <v>2.2000000000000002</v>
      </c>
      <c r="G297" s="54">
        <v>31.97</v>
      </c>
      <c r="H297" s="54">
        <v>110.28</v>
      </c>
      <c r="I297" s="54">
        <v>137.85</v>
      </c>
      <c r="J297" s="54">
        <v>145.6</v>
      </c>
      <c r="K297" s="57">
        <v>148.79</v>
      </c>
      <c r="L297" s="57">
        <f t="shared" si="26"/>
        <v>327.33800000000002</v>
      </c>
      <c r="M297" s="424">
        <f t="shared" ref="M297:M299" si="27">L297*2.202</f>
        <v>720.79827599999999</v>
      </c>
      <c r="N297" s="58">
        <f>M297*$N$2</f>
        <v>900.99784499999998</v>
      </c>
      <c r="O297" s="382">
        <f>M297*$N$1*$N$3</f>
        <v>951.45372431999999</v>
      </c>
    </row>
    <row r="298" spans="2:15" ht="21" customHeight="1" x14ac:dyDescent="0.25">
      <c r="B298" s="75" t="s">
        <v>228</v>
      </c>
      <c r="C298" s="84" t="s">
        <v>105</v>
      </c>
      <c r="D298" s="54" t="s">
        <v>126</v>
      </c>
      <c r="E298" s="54"/>
      <c r="F298" s="54">
        <v>2.7</v>
      </c>
      <c r="G298" s="54">
        <v>39.229999999999997</v>
      </c>
      <c r="H298" s="54">
        <v>135.35</v>
      </c>
      <c r="I298" s="54">
        <v>169.18</v>
      </c>
      <c r="J298" s="54"/>
      <c r="K298" s="57">
        <v>148.79</v>
      </c>
      <c r="L298" s="57">
        <f t="shared" si="26"/>
        <v>401.733</v>
      </c>
      <c r="M298" s="424">
        <f t="shared" si="27"/>
        <v>884.61606600000005</v>
      </c>
      <c r="N298" s="58">
        <f>M298*$N$2</f>
        <v>1105.7700825000002</v>
      </c>
      <c r="O298" s="382">
        <v>0</v>
      </c>
    </row>
    <row r="299" spans="2:15" ht="21" customHeight="1" x14ac:dyDescent="0.25">
      <c r="B299" s="75" t="s">
        <v>167</v>
      </c>
      <c r="C299" s="84" t="s">
        <v>105</v>
      </c>
      <c r="D299" s="54" t="s">
        <v>126</v>
      </c>
      <c r="E299" s="54"/>
      <c r="F299" s="54">
        <v>3.2</v>
      </c>
      <c r="G299" s="54">
        <v>46.5</v>
      </c>
      <c r="H299" s="54">
        <v>160.41</v>
      </c>
      <c r="I299" s="54">
        <v>200.51</v>
      </c>
      <c r="J299" s="54"/>
      <c r="K299" s="57">
        <v>148.79</v>
      </c>
      <c r="L299" s="57">
        <f t="shared" si="26"/>
        <v>476.12799999999999</v>
      </c>
      <c r="M299" s="424">
        <f t="shared" si="27"/>
        <v>1048.4338559999999</v>
      </c>
      <c r="N299" s="58">
        <f>M299*$N$2</f>
        <v>1310.5423199999998</v>
      </c>
      <c r="O299" s="382">
        <v>0</v>
      </c>
    </row>
    <row r="300" spans="2:15" ht="21" customHeight="1" x14ac:dyDescent="0.25">
      <c r="B300" s="59" t="s">
        <v>168</v>
      </c>
      <c r="C300" s="84"/>
      <c r="D300" s="54"/>
      <c r="E300" s="54"/>
      <c r="F300" s="54"/>
      <c r="G300" s="54"/>
      <c r="H300" s="54"/>
      <c r="I300" s="54"/>
      <c r="J300" s="54"/>
      <c r="K300" s="57"/>
      <c r="L300" s="57"/>
      <c r="M300" s="57"/>
      <c r="N300" s="58"/>
      <c r="O300" s="382"/>
    </row>
    <row r="301" spans="2:15" ht="30" x14ac:dyDescent="0.25">
      <c r="B301" s="59" t="s">
        <v>229</v>
      </c>
      <c r="C301" s="91" t="s">
        <v>230</v>
      </c>
      <c r="D301" s="54" t="s">
        <v>126</v>
      </c>
      <c r="E301" s="54"/>
      <c r="F301" s="54">
        <v>0.25</v>
      </c>
      <c r="G301" s="54">
        <v>3.63</v>
      </c>
      <c r="H301" s="54">
        <v>26.92</v>
      </c>
      <c r="I301" s="54">
        <v>33.65</v>
      </c>
      <c r="J301" s="54">
        <v>35.5</v>
      </c>
      <c r="K301" s="57">
        <v>148.79</v>
      </c>
      <c r="L301" s="57">
        <f t="shared" ref="L301:L313" si="28">F301*K301</f>
        <v>37.197499999999998</v>
      </c>
      <c r="M301" s="424">
        <f>(L301+L302)*2.202</f>
        <v>177.37660499999998</v>
      </c>
      <c r="N301" s="58">
        <f>M301*$N$2</f>
        <v>221.72075624999997</v>
      </c>
      <c r="O301" s="382">
        <f>M301*$N$1*$N$3</f>
        <v>234.13711859999998</v>
      </c>
    </row>
    <row r="302" spans="2:15" x14ac:dyDescent="0.25">
      <c r="B302" s="59" t="s">
        <v>231</v>
      </c>
      <c r="C302" s="91"/>
      <c r="D302" s="54" t="s">
        <v>200</v>
      </c>
      <c r="E302" s="54"/>
      <c r="F302" s="54">
        <v>0.25</v>
      </c>
      <c r="G302" s="54">
        <v>4.17</v>
      </c>
      <c r="H302" s="54"/>
      <c r="I302" s="54"/>
      <c r="J302" s="54"/>
      <c r="K302" s="57">
        <v>173.42</v>
      </c>
      <c r="L302" s="57">
        <f t="shared" si="28"/>
        <v>43.354999999999997</v>
      </c>
      <c r="M302" s="424"/>
      <c r="N302" s="58"/>
      <c r="O302" s="382"/>
    </row>
    <row r="303" spans="2:15" x14ac:dyDescent="0.25">
      <c r="B303" s="44" t="s">
        <v>232</v>
      </c>
      <c r="C303" s="174" t="s">
        <v>105</v>
      </c>
      <c r="D303" s="46" t="s">
        <v>126</v>
      </c>
      <c r="E303" s="46"/>
      <c r="F303" s="46">
        <v>1</v>
      </c>
      <c r="G303" s="46">
        <v>14.53</v>
      </c>
      <c r="H303" s="46">
        <v>107.67</v>
      </c>
      <c r="I303" s="46">
        <v>134.59</v>
      </c>
      <c r="J303" s="46"/>
      <c r="K303" s="57">
        <v>148.79</v>
      </c>
      <c r="L303" s="51">
        <f t="shared" si="28"/>
        <v>148.79</v>
      </c>
      <c r="M303" s="424">
        <f t="shared" ref="M303:M333" si="29">(L303+L304)*2.202</f>
        <v>709.50641999999993</v>
      </c>
      <c r="N303" s="52">
        <f>M303*$N$2</f>
        <v>886.88302499999986</v>
      </c>
      <c r="O303" s="381">
        <v>0</v>
      </c>
    </row>
    <row r="304" spans="2:15" ht="15.75" thickBot="1" x14ac:dyDescent="0.3">
      <c r="B304" s="53"/>
      <c r="C304" s="64"/>
      <c r="D304" s="65" t="s">
        <v>200</v>
      </c>
      <c r="E304" s="65"/>
      <c r="F304" s="65">
        <v>1</v>
      </c>
      <c r="G304" s="65">
        <v>16.68</v>
      </c>
      <c r="H304" s="65"/>
      <c r="I304" s="65"/>
      <c r="J304" s="65"/>
      <c r="K304" s="66">
        <v>173.42</v>
      </c>
      <c r="L304" s="66">
        <f t="shared" si="28"/>
        <v>173.42</v>
      </c>
      <c r="M304" s="424"/>
      <c r="N304" s="67"/>
      <c r="O304" s="383"/>
    </row>
    <row r="305" spans="2:15" ht="30" x14ac:dyDescent="0.25">
      <c r="B305" s="181" t="s">
        <v>233</v>
      </c>
      <c r="C305" s="172" t="s">
        <v>230</v>
      </c>
      <c r="D305" s="123" t="s">
        <v>171</v>
      </c>
      <c r="E305" s="123"/>
      <c r="F305" s="123">
        <v>0.2</v>
      </c>
      <c r="G305" s="123">
        <v>2.58</v>
      </c>
      <c r="H305" s="123">
        <v>18.940000000000001</v>
      </c>
      <c r="I305" s="123">
        <v>23.68</v>
      </c>
      <c r="J305" s="123">
        <v>25</v>
      </c>
      <c r="K305" s="127">
        <v>131.35</v>
      </c>
      <c r="L305" s="127">
        <f t="shared" si="28"/>
        <v>26.27</v>
      </c>
      <c r="M305" s="424">
        <f t="shared" si="29"/>
        <v>123.373656</v>
      </c>
      <c r="N305" s="128">
        <f>M305*$N$2</f>
        <v>154.21707000000001</v>
      </c>
      <c r="O305" s="397">
        <f>M305*$N$1*$N$3</f>
        <v>162.85322592</v>
      </c>
    </row>
    <row r="306" spans="2:15" x14ac:dyDescent="0.25">
      <c r="B306" s="44" t="s">
        <v>234</v>
      </c>
      <c r="C306" s="92"/>
      <c r="D306" s="46" t="s">
        <v>126</v>
      </c>
      <c r="E306" s="46"/>
      <c r="F306" s="46">
        <v>0.2</v>
      </c>
      <c r="G306" s="46">
        <v>2.91</v>
      </c>
      <c r="H306" s="46"/>
      <c r="I306" s="46"/>
      <c r="J306" s="46"/>
      <c r="K306" s="51">
        <v>148.79</v>
      </c>
      <c r="L306" s="51">
        <f t="shared" si="28"/>
        <v>29.757999999999999</v>
      </c>
      <c r="M306" s="424"/>
      <c r="N306" s="52"/>
      <c r="O306" s="381"/>
    </row>
    <row r="307" spans="2:15" x14ac:dyDescent="0.25">
      <c r="B307" s="96" t="s">
        <v>137</v>
      </c>
      <c r="C307" s="84" t="s">
        <v>105</v>
      </c>
      <c r="D307" s="54" t="s">
        <v>171</v>
      </c>
      <c r="E307" s="54"/>
      <c r="F307" s="54">
        <v>0.25</v>
      </c>
      <c r="G307" s="54">
        <v>3.23</v>
      </c>
      <c r="H307" s="54">
        <v>23.68</v>
      </c>
      <c r="I307" s="54">
        <v>29.59</v>
      </c>
      <c r="J307" s="54">
        <v>31.3</v>
      </c>
      <c r="K307" s="57">
        <v>131.35</v>
      </c>
      <c r="L307" s="57">
        <f t="shared" si="28"/>
        <v>32.837499999999999</v>
      </c>
      <c r="M307" s="424">
        <f t="shared" si="29"/>
        <v>154.21706999999998</v>
      </c>
      <c r="N307" s="58">
        <f>M307*$N$2</f>
        <v>192.77133749999996</v>
      </c>
      <c r="O307" s="382">
        <f>M307*$N$1*$N$3</f>
        <v>203.56653239999997</v>
      </c>
    </row>
    <row r="308" spans="2:15" x14ac:dyDescent="0.25">
      <c r="B308" s="160"/>
      <c r="C308" s="84"/>
      <c r="D308" s="54" t="s">
        <v>126</v>
      </c>
      <c r="E308" s="54"/>
      <c r="F308" s="54">
        <v>0.25</v>
      </c>
      <c r="G308" s="54">
        <v>3.63</v>
      </c>
      <c r="H308" s="54"/>
      <c r="I308" s="54"/>
      <c r="J308" s="54"/>
      <c r="K308" s="57">
        <v>148.79</v>
      </c>
      <c r="L308" s="57">
        <f t="shared" si="28"/>
        <v>37.197499999999998</v>
      </c>
      <c r="M308" s="424"/>
      <c r="N308" s="58"/>
      <c r="O308" s="382"/>
    </row>
    <row r="309" spans="2:15" x14ac:dyDescent="0.25">
      <c r="B309" s="59" t="s">
        <v>138</v>
      </c>
      <c r="C309" s="84" t="s">
        <v>105</v>
      </c>
      <c r="D309" s="54" t="s">
        <v>126</v>
      </c>
      <c r="E309" s="54"/>
      <c r="F309" s="54">
        <v>0.35</v>
      </c>
      <c r="G309" s="54">
        <v>5.09</v>
      </c>
      <c r="H309" s="54">
        <v>37.69</v>
      </c>
      <c r="I309" s="54">
        <v>47.11</v>
      </c>
      <c r="J309" s="54">
        <v>49.7</v>
      </c>
      <c r="K309" s="57">
        <v>148.79</v>
      </c>
      <c r="L309" s="57">
        <f t="shared" si="28"/>
        <v>52.076499999999996</v>
      </c>
      <c r="M309" s="424">
        <f t="shared" si="29"/>
        <v>248.32724699999997</v>
      </c>
      <c r="N309" s="58">
        <f>M309*$N$2</f>
        <v>310.40905874999999</v>
      </c>
      <c r="O309" s="382">
        <f>M309*$N$1*$N$3</f>
        <v>327.79196603999998</v>
      </c>
    </row>
    <row r="310" spans="2:15" x14ac:dyDescent="0.25">
      <c r="B310" s="59"/>
      <c r="C310" s="84"/>
      <c r="D310" s="54" t="s">
        <v>200</v>
      </c>
      <c r="E310" s="54"/>
      <c r="F310" s="54">
        <v>0.35</v>
      </c>
      <c r="G310" s="54">
        <v>5.84</v>
      </c>
      <c r="H310" s="54"/>
      <c r="I310" s="54"/>
      <c r="J310" s="54"/>
      <c r="K310" s="57">
        <v>173.42</v>
      </c>
      <c r="L310" s="57">
        <f t="shared" si="28"/>
        <v>60.696999999999989</v>
      </c>
      <c r="M310" s="424"/>
      <c r="N310" s="58"/>
      <c r="O310" s="382"/>
    </row>
    <row r="311" spans="2:15" x14ac:dyDescent="0.25">
      <c r="B311" s="59" t="s">
        <v>195</v>
      </c>
      <c r="C311" s="88" t="s">
        <v>105</v>
      </c>
      <c r="D311" s="54" t="s">
        <v>126</v>
      </c>
      <c r="E311" s="54"/>
      <c r="F311" s="54">
        <v>0.7</v>
      </c>
      <c r="G311" s="54">
        <v>10.17</v>
      </c>
      <c r="H311" s="54">
        <v>75.37</v>
      </c>
      <c r="I311" s="54">
        <v>94.22</v>
      </c>
      <c r="J311" s="54"/>
      <c r="K311" s="57">
        <v>148.79</v>
      </c>
      <c r="L311" s="57">
        <f t="shared" si="28"/>
        <v>104.15299999999999</v>
      </c>
      <c r="M311" s="424">
        <f t="shared" si="29"/>
        <v>496.65449399999994</v>
      </c>
      <c r="N311" s="58">
        <f>M311*$N$2</f>
        <v>620.81811749999997</v>
      </c>
      <c r="O311" s="382">
        <v>0</v>
      </c>
    </row>
    <row r="312" spans="2:15" x14ac:dyDescent="0.25">
      <c r="B312" s="59"/>
      <c r="C312" s="182"/>
      <c r="D312" s="65" t="s">
        <v>200</v>
      </c>
      <c r="E312" s="65"/>
      <c r="F312" s="65">
        <v>0.7</v>
      </c>
      <c r="G312" s="65">
        <v>11.68</v>
      </c>
      <c r="H312" s="65"/>
      <c r="I312" s="65"/>
      <c r="J312" s="65"/>
      <c r="K312" s="57">
        <v>173.42</v>
      </c>
      <c r="L312" s="66">
        <f t="shared" si="28"/>
        <v>121.39399999999998</v>
      </c>
      <c r="M312" s="424"/>
      <c r="N312" s="67"/>
      <c r="O312" s="383"/>
    </row>
    <row r="313" spans="2:15" ht="30" x14ac:dyDescent="0.25">
      <c r="B313" s="53" t="s">
        <v>235</v>
      </c>
      <c r="C313" s="64" t="s">
        <v>230</v>
      </c>
      <c r="D313" s="72" t="s">
        <v>171</v>
      </c>
      <c r="E313" s="130"/>
      <c r="F313" s="65">
        <v>0.25</v>
      </c>
      <c r="G313" s="72">
        <v>3.23</v>
      </c>
      <c r="H313" s="65">
        <v>11.14</v>
      </c>
      <c r="I313" s="65">
        <v>13.93</v>
      </c>
      <c r="J313" s="161">
        <v>14.7</v>
      </c>
      <c r="K313" s="57">
        <v>131.35</v>
      </c>
      <c r="L313" s="177">
        <f t="shared" si="28"/>
        <v>32.837499999999999</v>
      </c>
      <c r="M313" s="424">
        <f t="shared" si="29"/>
        <v>72.308174999999991</v>
      </c>
      <c r="N313" s="183">
        <f>M313*$N$2</f>
        <v>90.385218749999993</v>
      </c>
      <c r="O313" s="383">
        <f>M313*$N$1*$N$3</f>
        <v>95.44679099999999</v>
      </c>
    </row>
    <row r="314" spans="2:15" ht="18.75" customHeight="1" x14ac:dyDescent="0.25">
      <c r="B314" s="184" t="s">
        <v>236</v>
      </c>
      <c r="C314" s="64"/>
      <c r="D314" s="54"/>
      <c r="E314" s="130"/>
      <c r="F314" s="65"/>
      <c r="G314" s="130"/>
      <c r="H314" s="130"/>
      <c r="I314" s="130"/>
      <c r="J314" s="130"/>
      <c r="K314" s="50"/>
      <c r="L314" s="161"/>
      <c r="M314" s="424"/>
      <c r="N314" s="183"/>
      <c r="O314" s="383"/>
    </row>
    <row r="315" spans="2:15" ht="15" customHeight="1" x14ac:dyDescent="0.25">
      <c r="B315" s="474" t="s">
        <v>237</v>
      </c>
      <c r="C315" s="64" t="s">
        <v>230</v>
      </c>
      <c r="D315" s="46" t="s">
        <v>124</v>
      </c>
      <c r="E315" s="54"/>
      <c r="F315" s="54">
        <v>1.36</v>
      </c>
      <c r="G315" s="54">
        <v>32.64</v>
      </c>
      <c r="H315" s="54">
        <v>180.78</v>
      </c>
      <c r="I315" s="54">
        <v>225.98</v>
      </c>
      <c r="J315" s="54"/>
      <c r="K315" s="57">
        <v>178.39</v>
      </c>
      <c r="L315" s="57">
        <f t="shared" ref="L315:L331" si="30">F315*K315</f>
        <v>242.6104</v>
      </c>
      <c r="M315" s="424">
        <f t="shared" si="29"/>
        <v>979.81248959999994</v>
      </c>
      <c r="N315" s="58">
        <f>M315*$N$2</f>
        <v>1224.7656119999999</v>
      </c>
      <c r="O315" s="382">
        <v>0</v>
      </c>
    </row>
    <row r="316" spans="2:15" x14ac:dyDescent="0.25">
      <c r="B316" s="474"/>
      <c r="C316" s="174"/>
      <c r="D316" s="54" t="s">
        <v>126</v>
      </c>
      <c r="E316" s="65"/>
      <c r="F316" s="65">
        <v>1.36</v>
      </c>
      <c r="G316" s="65">
        <v>19.760000000000002</v>
      </c>
      <c r="H316" s="65"/>
      <c r="I316" s="65"/>
      <c r="J316" s="65"/>
      <c r="K316" s="57">
        <v>148.79</v>
      </c>
      <c r="L316" s="66">
        <f t="shared" si="30"/>
        <v>202.3544</v>
      </c>
      <c r="M316" s="424"/>
      <c r="N316" s="67"/>
      <c r="O316" s="382"/>
    </row>
    <row r="317" spans="2:15" ht="15" customHeight="1" x14ac:dyDescent="0.25">
      <c r="B317" s="474" t="s">
        <v>238</v>
      </c>
      <c r="C317" s="64" t="s">
        <v>239</v>
      </c>
      <c r="D317" s="54" t="s">
        <v>124</v>
      </c>
      <c r="E317" s="54"/>
      <c r="F317" s="54">
        <v>0.91</v>
      </c>
      <c r="G317" s="54">
        <v>21.84</v>
      </c>
      <c r="H317" s="54">
        <v>120.96</v>
      </c>
      <c r="I317" s="54">
        <v>151.21</v>
      </c>
      <c r="J317" s="54"/>
      <c r="K317" s="57">
        <v>178.39</v>
      </c>
      <c r="L317" s="57">
        <f t="shared" si="30"/>
        <v>162.3349</v>
      </c>
      <c r="M317" s="424">
        <f t="shared" si="29"/>
        <v>655.6098275999999</v>
      </c>
      <c r="N317" s="58">
        <f>M317*$N$2</f>
        <v>819.51228449999985</v>
      </c>
      <c r="O317" s="382">
        <v>0</v>
      </c>
    </row>
    <row r="318" spans="2:15" x14ac:dyDescent="0.25">
      <c r="B318" s="474"/>
      <c r="C318" s="174"/>
      <c r="D318" s="54" t="s">
        <v>126</v>
      </c>
      <c r="E318" s="54"/>
      <c r="F318" s="54">
        <v>0.91</v>
      </c>
      <c r="G318" s="54">
        <v>13.22</v>
      </c>
      <c r="H318" s="54"/>
      <c r="I318" s="54"/>
      <c r="J318" s="54"/>
      <c r="K318" s="57">
        <v>148.79</v>
      </c>
      <c r="L318" s="57">
        <f t="shared" si="30"/>
        <v>135.3989</v>
      </c>
      <c r="M318" s="424"/>
      <c r="N318" s="58"/>
      <c r="O318" s="382"/>
    </row>
    <row r="319" spans="2:15" ht="15" customHeight="1" x14ac:dyDescent="0.25">
      <c r="B319" s="474" t="s">
        <v>240</v>
      </c>
      <c r="C319" s="174" t="s">
        <v>241</v>
      </c>
      <c r="D319" s="54" t="s">
        <v>124</v>
      </c>
      <c r="E319" s="46"/>
      <c r="F319" s="46">
        <v>0.5</v>
      </c>
      <c r="G319" s="46">
        <v>12</v>
      </c>
      <c r="H319" s="46">
        <v>66.459999999999994</v>
      </c>
      <c r="I319" s="46">
        <v>83.08</v>
      </c>
      <c r="J319" s="46">
        <v>87.7</v>
      </c>
      <c r="K319" s="57">
        <v>178.39</v>
      </c>
      <c r="L319" s="51">
        <f t="shared" si="30"/>
        <v>89.194999999999993</v>
      </c>
      <c r="M319" s="424">
        <f t="shared" si="29"/>
        <v>360.22517999999997</v>
      </c>
      <c r="N319" s="52">
        <f>M319*$N$2</f>
        <v>450.28147499999994</v>
      </c>
      <c r="O319" s="381">
        <f>M319*$N$1*$N$3</f>
        <v>475.49723760000001</v>
      </c>
    </row>
    <row r="320" spans="2:15" x14ac:dyDescent="0.25">
      <c r="B320" s="474"/>
      <c r="C320" s="64"/>
      <c r="D320" s="54" t="s">
        <v>126</v>
      </c>
      <c r="E320" s="54"/>
      <c r="F320" s="54">
        <v>0.5</v>
      </c>
      <c r="G320" s="54">
        <v>7.27</v>
      </c>
      <c r="H320" s="54"/>
      <c r="I320" s="54"/>
      <c r="J320" s="54"/>
      <c r="K320" s="57">
        <v>148.79</v>
      </c>
      <c r="L320" s="57">
        <f t="shared" si="30"/>
        <v>74.394999999999996</v>
      </c>
      <c r="M320" s="424"/>
      <c r="N320" s="58"/>
      <c r="O320" s="382"/>
    </row>
    <row r="321" spans="1:15" x14ac:dyDescent="0.25">
      <c r="B321" s="76" t="s">
        <v>222</v>
      </c>
      <c r="C321" s="84" t="s">
        <v>105</v>
      </c>
      <c r="D321" s="46" t="s">
        <v>124</v>
      </c>
      <c r="E321" s="54"/>
      <c r="F321" s="54">
        <v>0.7</v>
      </c>
      <c r="G321" s="54">
        <v>16.8</v>
      </c>
      <c r="H321" s="54">
        <v>93.05</v>
      </c>
      <c r="I321" s="54">
        <v>116.31</v>
      </c>
      <c r="J321" s="54">
        <v>122.8</v>
      </c>
      <c r="K321" s="57">
        <v>178.39</v>
      </c>
      <c r="L321" s="57">
        <f t="shared" si="30"/>
        <v>124.87299999999998</v>
      </c>
      <c r="M321" s="424">
        <f t="shared" si="29"/>
        <v>504.31525199999987</v>
      </c>
      <c r="N321" s="58">
        <f>M321*$N$2</f>
        <v>630.39406499999984</v>
      </c>
      <c r="O321" s="382">
        <f>M321*$N$1*$N$3</f>
        <v>665.69613263999986</v>
      </c>
    </row>
    <row r="322" spans="1:15" x14ac:dyDescent="0.25">
      <c r="B322" s="76"/>
      <c r="C322" s="84"/>
      <c r="D322" s="54" t="s">
        <v>126</v>
      </c>
      <c r="E322" s="54"/>
      <c r="F322" s="54">
        <v>0.7</v>
      </c>
      <c r="G322" s="54">
        <v>10.17</v>
      </c>
      <c r="H322" s="54"/>
      <c r="I322" s="54"/>
      <c r="J322" s="54"/>
      <c r="K322" s="57">
        <v>148.79</v>
      </c>
      <c r="L322" s="57">
        <f t="shared" si="30"/>
        <v>104.15299999999999</v>
      </c>
      <c r="M322" s="424"/>
      <c r="N322" s="58"/>
      <c r="O322" s="382"/>
    </row>
    <row r="323" spans="1:15" x14ac:dyDescent="0.25">
      <c r="B323" s="59" t="s">
        <v>242</v>
      </c>
      <c r="C323" s="84" t="s">
        <v>220</v>
      </c>
      <c r="D323" s="54" t="s">
        <v>171</v>
      </c>
      <c r="E323" s="54"/>
      <c r="F323" s="54">
        <v>1.2</v>
      </c>
      <c r="G323" s="54">
        <v>15.5</v>
      </c>
      <c r="H323" s="54">
        <v>53.49</v>
      </c>
      <c r="I323" s="54">
        <v>66.86</v>
      </c>
      <c r="J323" s="54">
        <v>70.599999999999994</v>
      </c>
      <c r="K323" s="57">
        <v>131.35</v>
      </c>
      <c r="L323" s="57">
        <f t="shared" si="30"/>
        <v>157.61999999999998</v>
      </c>
      <c r="M323" s="424">
        <f t="shared" si="29"/>
        <v>491.69558999999992</v>
      </c>
      <c r="N323" s="58">
        <f>M323*$N$2</f>
        <v>614.61948749999988</v>
      </c>
      <c r="O323" s="382">
        <f>M323*$N$1*$N$3</f>
        <v>649.03817879999997</v>
      </c>
    </row>
    <row r="324" spans="1:15" x14ac:dyDescent="0.25">
      <c r="B324" s="59" t="s">
        <v>243</v>
      </c>
      <c r="C324" s="84" t="s">
        <v>241</v>
      </c>
      <c r="D324" s="54" t="s">
        <v>171</v>
      </c>
      <c r="E324" s="54"/>
      <c r="F324" s="54">
        <v>0.5</v>
      </c>
      <c r="G324" s="54">
        <v>6.46</v>
      </c>
      <c r="H324" s="54">
        <v>47.35</v>
      </c>
      <c r="I324" s="54">
        <v>59.19</v>
      </c>
      <c r="J324" s="54">
        <v>62.5</v>
      </c>
      <c r="K324" s="57">
        <v>131.35</v>
      </c>
      <c r="L324" s="57">
        <f t="shared" si="30"/>
        <v>65.674999999999997</v>
      </c>
      <c r="M324" s="424">
        <f t="shared" si="29"/>
        <v>308.43413999999996</v>
      </c>
      <c r="N324" s="58">
        <f>M324*$N$2</f>
        <v>385.54267499999992</v>
      </c>
      <c r="O324" s="382">
        <f>M324*$N$1*$N$3</f>
        <v>407.13306479999994</v>
      </c>
    </row>
    <row r="325" spans="1:15" x14ac:dyDescent="0.25">
      <c r="A325" s="93"/>
      <c r="B325" s="94"/>
      <c r="C325" s="64"/>
      <c r="D325" s="54" t="s">
        <v>126</v>
      </c>
      <c r="E325" s="54"/>
      <c r="F325" s="54">
        <v>0.5</v>
      </c>
      <c r="G325" s="54">
        <v>7.27</v>
      </c>
      <c r="H325" s="54"/>
      <c r="I325" s="54"/>
      <c r="J325" s="54"/>
      <c r="K325" s="57">
        <v>148.79</v>
      </c>
      <c r="L325" s="57">
        <f t="shared" si="30"/>
        <v>74.394999999999996</v>
      </c>
      <c r="M325" s="424"/>
      <c r="N325" s="58"/>
      <c r="O325" s="382"/>
    </row>
    <row r="326" spans="1:15" ht="15" customHeight="1" x14ac:dyDescent="0.25">
      <c r="B326" s="474" t="s">
        <v>244</v>
      </c>
      <c r="C326" s="84" t="s">
        <v>245</v>
      </c>
      <c r="D326" s="46" t="s">
        <v>124</v>
      </c>
      <c r="E326" s="54"/>
      <c r="F326" s="84">
        <v>0.48</v>
      </c>
      <c r="G326" s="54">
        <v>11.52</v>
      </c>
      <c r="H326" s="54">
        <v>46.43</v>
      </c>
      <c r="I326" s="54">
        <v>58.04</v>
      </c>
      <c r="J326" s="54">
        <v>61.3</v>
      </c>
      <c r="K326" s="57">
        <v>178.39</v>
      </c>
      <c r="L326" s="185">
        <f t="shared" si="30"/>
        <v>85.627199999999988</v>
      </c>
      <c r="M326" s="424">
        <f t="shared" si="29"/>
        <v>231.93599939999996</v>
      </c>
      <c r="N326" s="186">
        <f>M326*$N$2</f>
        <v>289.91999924999993</v>
      </c>
      <c r="O326" s="398">
        <f>M326*$N$1*$N$3</f>
        <v>306.15551920799993</v>
      </c>
    </row>
    <row r="327" spans="1:15" x14ac:dyDescent="0.25">
      <c r="B327" s="474"/>
      <c r="C327" s="84"/>
      <c r="D327" s="54" t="s">
        <v>171</v>
      </c>
      <c r="E327" s="54"/>
      <c r="F327" s="54">
        <v>0.15</v>
      </c>
      <c r="G327" s="54">
        <v>1.94</v>
      </c>
      <c r="H327" s="54"/>
      <c r="I327" s="54"/>
      <c r="J327" s="54"/>
      <c r="K327" s="57">
        <v>131.35</v>
      </c>
      <c r="L327" s="57">
        <f t="shared" si="30"/>
        <v>19.702499999999997</v>
      </c>
      <c r="M327" s="424"/>
      <c r="N327" s="58"/>
      <c r="O327" s="382"/>
    </row>
    <row r="328" spans="1:15" ht="30" x14ac:dyDescent="0.25">
      <c r="B328" s="75" t="s">
        <v>246</v>
      </c>
      <c r="C328" s="84" t="s">
        <v>247</v>
      </c>
      <c r="D328" s="54" t="s">
        <v>171</v>
      </c>
      <c r="E328" s="54"/>
      <c r="F328" s="54">
        <v>0.25</v>
      </c>
      <c r="G328" s="54">
        <v>3.23</v>
      </c>
      <c r="H328" s="54">
        <v>11.14</v>
      </c>
      <c r="I328" s="54">
        <v>13.93</v>
      </c>
      <c r="J328" s="54">
        <v>14.7</v>
      </c>
      <c r="K328" s="57">
        <v>131.35</v>
      </c>
      <c r="L328" s="57">
        <f t="shared" si="30"/>
        <v>32.837499999999999</v>
      </c>
      <c r="M328" s="424">
        <f t="shared" si="29"/>
        <v>144.61634999999998</v>
      </c>
      <c r="N328" s="58">
        <f>M328*$N$2</f>
        <v>180.77043749999999</v>
      </c>
      <c r="O328" s="382">
        <f>M328*$N$1*$N$3</f>
        <v>190.89358199999998</v>
      </c>
    </row>
    <row r="329" spans="1:15" ht="15" customHeight="1" x14ac:dyDescent="0.25">
      <c r="B329" s="474" t="s">
        <v>248</v>
      </c>
      <c r="C329" s="88" t="s">
        <v>245</v>
      </c>
      <c r="D329" s="46" t="s">
        <v>171</v>
      </c>
      <c r="E329" s="46"/>
      <c r="F329" s="46">
        <v>0.25</v>
      </c>
      <c r="G329" s="46">
        <v>3.23</v>
      </c>
      <c r="H329" s="46">
        <v>23.68</v>
      </c>
      <c r="I329" s="46">
        <v>29.59</v>
      </c>
      <c r="J329" s="46">
        <v>31.3</v>
      </c>
      <c r="K329" s="57">
        <v>131.35</v>
      </c>
      <c r="L329" s="51">
        <f t="shared" si="30"/>
        <v>32.837499999999999</v>
      </c>
      <c r="M329" s="424">
        <f t="shared" si="29"/>
        <v>154.21706999999998</v>
      </c>
      <c r="N329" s="52">
        <f>M329*$N$2</f>
        <v>192.77133749999996</v>
      </c>
      <c r="O329" s="381">
        <f>M329*$N$1*$N$3</f>
        <v>203.56653239999997</v>
      </c>
    </row>
    <row r="330" spans="1:15" x14ac:dyDescent="0.25">
      <c r="B330" s="474"/>
      <c r="C330" s="182"/>
      <c r="D330" s="54" t="s">
        <v>126</v>
      </c>
      <c r="E330" s="54"/>
      <c r="F330" s="54">
        <v>0.25</v>
      </c>
      <c r="G330" s="54">
        <v>3.63</v>
      </c>
      <c r="H330" s="54"/>
      <c r="I330" s="54"/>
      <c r="J330" s="54"/>
      <c r="K330" s="57">
        <v>148.79</v>
      </c>
      <c r="L330" s="57">
        <f t="shared" si="30"/>
        <v>37.197499999999998</v>
      </c>
      <c r="M330" s="424"/>
      <c r="N330" s="58"/>
      <c r="O330" s="382"/>
    </row>
    <row r="331" spans="1:15" ht="30" x14ac:dyDescent="0.25">
      <c r="B331" s="160" t="s">
        <v>249</v>
      </c>
      <c r="C331" s="84" t="s">
        <v>250</v>
      </c>
      <c r="D331" s="65" t="s">
        <v>171</v>
      </c>
      <c r="E331" s="65"/>
      <c r="F331" s="65">
        <v>0.5</v>
      </c>
      <c r="G331" s="65">
        <v>6.46</v>
      </c>
      <c r="H331" s="65">
        <v>22.29</v>
      </c>
      <c r="I331" s="65">
        <v>27.86</v>
      </c>
      <c r="J331" s="65">
        <v>29.4</v>
      </c>
      <c r="K331" s="57">
        <v>131.35</v>
      </c>
      <c r="L331" s="66">
        <f t="shared" si="30"/>
        <v>65.674999999999997</v>
      </c>
      <c r="M331" s="424">
        <f t="shared" si="29"/>
        <v>144.61634999999998</v>
      </c>
      <c r="N331" s="67">
        <f>M331*$N$2</f>
        <v>180.77043749999999</v>
      </c>
      <c r="O331" s="383">
        <f>M331*$N$1*$N$3</f>
        <v>190.89358199999998</v>
      </c>
    </row>
    <row r="332" spans="1:15" x14ac:dyDescent="0.25">
      <c r="B332" s="70" t="s">
        <v>251</v>
      </c>
      <c r="C332" s="84"/>
      <c r="D332" s="129"/>
      <c r="E332" s="129"/>
      <c r="F332" s="54"/>
      <c r="G332" s="129"/>
      <c r="H332" s="129"/>
      <c r="I332" s="129"/>
      <c r="J332" s="129"/>
      <c r="K332" s="57"/>
      <c r="L332" s="187"/>
      <c r="M332" s="423"/>
      <c r="N332" s="58"/>
      <c r="O332" s="399"/>
    </row>
    <row r="333" spans="1:15" ht="36.75" customHeight="1" x14ac:dyDescent="0.25">
      <c r="B333" s="44" t="s">
        <v>252</v>
      </c>
      <c r="C333" s="84" t="s">
        <v>250</v>
      </c>
      <c r="D333" s="46" t="s">
        <v>126</v>
      </c>
      <c r="E333" s="46"/>
      <c r="F333" s="46">
        <v>1.2</v>
      </c>
      <c r="G333" s="46">
        <v>17.440000000000001</v>
      </c>
      <c r="H333" s="46">
        <v>60.15</v>
      </c>
      <c r="I333" s="46">
        <v>75.19</v>
      </c>
      <c r="J333" s="46">
        <v>79.400000000000006</v>
      </c>
      <c r="K333" s="57">
        <v>148.79</v>
      </c>
      <c r="L333" s="51">
        <f t="shared" ref="L333:L341" si="31">F333*K333</f>
        <v>178.54799999999997</v>
      </c>
      <c r="M333" s="424">
        <f t="shared" si="29"/>
        <v>1100.8555488</v>
      </c>
      <c r="N333" s="52">
        <f t="shared" ref="N333:N341" si="32">M333*$N$2</f>
        <v>1376.069436</v>
      </c>
      <c r="O333" s="381">
        <f>M333*$N$1*$N$3</f>
        <v>1453.1293244159999</v>
      </c>
    </row>
    <row r="334" spans="1:15" ht="21" customHeight="1" x14ac:dyDescent="0.25">
      <c r="B334" s="76" t="s">
        <v>253</v>
      </c>
      <c r="C334" s="84" t="s">
        <v>254</v>
      </c>
      <c r="D334" s="54" t="s">
        <v>126</v>
      </c>
      <c r="E334" s="54"/>
      <c r="F334" s="54">
        <v>2.16</v>
      </c>
      <c r="G334" s="54">
        <v>31.38</v>
      </c>
      <c r="H334" s="54">
        <v>108.28</v>
      </c>
      <c r="I334" s="54">
        <v>135.35</v>
      </c>
      <c r="J334" s="54">
        <v>142.9</v>
      </c>
      <c r="K334" s="57">
        <v>148.79</v>
      </c>
      <c r="L334" s="57">
        <f t="shared" si="31"/>
        <v>321.38639999999998</v>
      </c>
      <c r="M334" s="424">
        <f>L334*2.202</f>
        <v>707.69285279999997</v>
      </c>
      <c r="N334" s="58">
        <f t="shared" si="32"/>
        <v>884.61606599999993</v>
      </c>
      <c r="O334" s="382">
        <f>M334*$N$1*$N$3</f>
        <v>934.15456569599996</v>
      </c>
    </row>
    <row r="335" spans="1:15" ht="21" customHeight="1" x14ac:dyDescent="0.25">
      <c r="B335" s="75" t="s">
        <v>255</v>
      </c>
      <c r="C335" s="84" t="s">
        <v>256</v>
      </c>
      <c r="D335" s="54" t="s">
        <v>257</v>
      </c>
      <c r="E335" s="54"/>
      <c r="F335" s="54">
        <v>0.54</v>
      </c>
      <c r="G335" s="54">
        <v>8.9499999999999993</v>
      </c>
      <c r="H335" s="54">
        <v>30.89</v>
      </c>
      <c r="I335" s="54">
        <v>38.61</v>
      </c>
      <c r="J335" s="54"/>
      <c r="K335" s="57">
        <v>161.09</v>
      </c>
      <c r="L335" s="57">
        <f t="shared" si="31"/>
        <v>86.988600000000005</v>
      </c>
      <c r="M335" s="424">
        <f t="shared" ref="M335:M341" si="33">L335*2.202</f>
        <v>191.5488972</v>
      </c>
      <c r="N335" s="58">
        <f t="shared" si="32"/>
        <v>239.43612150000001</v>
      </c>
      <c r="O335" s="382">
        <v>0</v>
      </c>
    </row>
    <row r="336" spans="1:15" ht="21" customHeight="1" x14ac:dyDescent="0.25">
      <c r="B336" s="75" t="s">
        <v>258</v>
      </c>
      <c r="C336" s="84" t="s">
        <v>259</v>
      </c>
      <c r="D336" s="54" t="s">
        <v>126</v>
      </c>
      <c r="E336" s="54"/>
      <c r="F336" s="54">
        <v>0.9</v>
      </c>
      <c r="G336" s="54">
        <v>13.08</v>
      </c>
      <c r="H336" s="54">
        <v>45.12</v>
      </c>
      <c r="I336" s="54">
        <v>56.39</v>
      </c>
      <c r="J336" s="54">
        <v>59.6</v>
      </c>
      <c r="K336" s="57">
        <v>148.79</v>
      </c>
      <c r="L336" s="57">
        <f t="shared" si="31"/>
        <v>133.911</v>
      </c>
      <c r="M336" s="424">
        <f t="shared" si="33"/>
        <v>294.87202200000002</v>
      </c>
      <c r="N336" s="58">
        <f t="shared" si="32"/>
        <v>368.59002750000002</v>
      </c>
      <c r="O336" s="382">
        <f>M336*$N$1*$N$3</f>
        <v>389.23106904000002</v>
      </c>
    </row>
    <row r="337" spans="1:16" ht="21" customHeight="1" x14ac:dyDescent="0.25">
      <c r="B337" s="75" t="s">
        <v>260</v>
      </c>
      <c r="C337" s="84" t="s">
        <v>256</v>
      </c>
      <c r="D337" s="54" t="s">
        <v>257</v>
      </c>
      <c r="E337" s="54"/>
      <c r="F337" s="54">
        <v>0.16</v>
      </c>
      <c r="G337" s="54">
        <v>2.65</v>
      </c>
      <c r="H337" s="54">
        <v>9.15</v>
      </c>
      <c r="I337" s="54">
        <v>11.44</v>
      </c>
      <c r="J337" s="54"/>
      <c r="K337" s="57">
        <v>161.09</v>
      </c>
      <c r="L337" s="57">
        <f t="shared" si="31"/>
        <v>25.7744</v>
      </c>
      <c r="M337" s="424">
        <f t="shared" si="33"/>
        <v>56.755228799999998</v>
      </c>
      <c r="N337" s="58">
        <f t="shared" si="32"/>
        <v>70.944035999999997</v>
      </c>
      <c r="O337" s="382">
        <v>0</v>
      </c>
    </row>
    <row r="338" spans="1:16" ht="21" customHeight="1" x14ac:dyDescent="0.25">
      <c r="B338" s="75" t="s">
        <v>261</v>
      </c>
      <c r="C338" s="84" t="s">
        <v>250</v>
      </c>
      <c r="D338" s="54" t="s">
        <v>126</v>
      </c>
      <c r="E338" s="54"/>
      <c r="F338" s="54">
        <v>0.15</v>
      </c>
      <c r="G338" s="54">
        <v>2.1800000000000002</v>
      </c>
      <c r="H338" s="54">
        <v>7.52</v>
      </c>
      <c r="I338" s="54">
        <v>9.4</v>
      </c>
      <c r="J338" s="54">
        <v>9.9</v>
      </c>
      <c r="K338" s="57">
        <v>148.79</v>
      </c>
      <c r="L338" s="57">
        <f t="shared" si="31"/>
        <v>22.318499999999997</v>
      </c>
      <c r="M338" s="424">
        <f t="shared" si="33"/>
        <v>49.145336999999991</v>
      </c>
      <c r="N338" s="58">
        <f t="shared" si="32"/>
        <v>61.431671249999987</v>
      </c>
      <c r="O338" s="382">
        <f>M338*$N$1*$N$3</f>
        <v>64.871844839999994</v>
      </c>
    </row>
    <row r="339" spans="1:16" ht="21" customHeight="1" x14ac:dyDescent="0.25">
      <c r="B339" s="59" t="s">
        <v>262</v>
      </c>
      <c r="C339" s="84" t="s">
        <v>263</v>
      </c>
      <c r="D339" s="54" t="s">
        <v>264</v>
      </c>
      <c r="E339" s="54"/>
      <c r="F339" s="54">
        <v>0.3</v>
      </c>
      <c r="G339" s="54">
        <v>4.97</v>
      </c>
      <c r="H339" s="54">
        <v>17.16</v>
      </c>
      <c r="I339" s="54">
        <v>21.45</v>
      </c>
      <c r="J339" s="54"/>
      <c r="K339" s="57">
        <v>161.09</v>
      </c>
      <c r="L339" s="57">
        <f t="shared" si="31"/>
        <v>48.326999999999998</v>
      </c>
      <c r="M339" s="424">
        <f t="shared" si="33"/>
        <v>106.41605399999999</v>
      </c>
      <c r="N339" s="58">
        <f t="shared" si="32"/>
        <v>133.02006749999998</v>
      </c>
      <c r="O339" s="382">
        <v>0</v>
      </c>
    </row>
    <row r="340" spans="1:16" ht="33" customHeight="1" x14ac:dyDescent="0.25">
      <c r="B340" s="96" t="s">
        <v>265</v>
      </c>
      <c r="C340" s="84" t="s">
        <v>25</v>
      </c>
      <c r="D340" s="54" t="s">
        <v>26</v>
      </c>
      <c r="E340" s="54"/>
      <c r="F340" s="54">
        <v>2.5</v>
      </c>
      <c r="G340" s="54">
        <v>69</v>
      </c>
      <c r="H340" s="54">
        <v>238.05</v>
      </c>
      <c r="I340" s="54">
        <v>297.56</v>
      </c>
      <c r="J340" s="54">
        <v>314.2</v>
      </c>
      <c r="K340" s="57">
        <v>181.45</v>
      </c>
      <c r="L340" s="57">
        <f t="shared" si="31"/>
        <v>453.625</v>
      </c>
      <c r="M340" s="424">
        <f t="shared" si="33"/>
        <v>998.88225</v>
      </c>
      <c r="N340" s="58">
        <f t="shared" si="32"/>
        <v>1248.6028125</v>
      </c>
      <c r="O340" s="382">
        <f>M340*$N$1*$N$3</f>
        <v>1318.52457</v>
      </c>
    </row>
    <row r="341" spans="1:16" ht="33" customHeight="1" x14ac:dyDescent="0.25">
      <c r="B341" s="188" t="s">
        <v>266</v>
      </c>
      <c r="C341" s="189" t="s">
        <v>25</v>
      </c>
      <c r="D341" s="101" t="s">
        <v>26</v>
      </c>
      <c r="E341" s="101"/>
      <c r="F341" s="101">
        <v>10</v>
      </c>
      <c r="G341" s="101">
        <v>276</v>
      </c>
      <c r="H341" s="101">
        <v>952.2</v>
      </c>
      <c r="I341" s="101">
        <v>1190.25</v>
      </c>
      <c r="J341" s="101">
        <v>1256.9000000000001</v>
      </c>
      <c r="K341" s="51">
        <v>181.45</v>
      </c>
      <c r="L341" s="104">
        <f t="shared" si="31"/>
        <v>1814.5</v>
      </c>
      <c r="M341" s="424">
        <f t="shared" si="33"/>
        <v>3995.529</v>
      </c>
      <c r="N341" s="105">
        <f t="shared" si="32"/>
        <v>4994.4112500000001</v>
      </c>
      <c r="O341" s="385">
        <f>M341*$N$1*$N$3</f>
        <v>5274.0982800000002</v>
      </c>
    </row>
    <row r="342" spans="1:16" x14ac:dyDescent="0.25">
      <c r="A342" s="113"/>
      <c r="B342" s="190"/>
      <c r="C342" s="191"/>
      <c r="D342" s="192"/>
      <c r="E342" s="192"/>
      <c r="F342" s="192"/>
      <c r="G342" s="192"/>
      <c r="H342" s="192"/>
      <c r="I342" s="192"/>
      <c r="J342" s="192"/>
      <c r="K342" s="193"/>
      <c r="L342" s="192"/>
      <c r="M342" s="193"/>
      <c r="N342" s="194"/>
      <c r="O342" s="400"/>
      <c r="P342" s="113"/>
    </row>
    <row r="343" spans="1:16" s="34" customFormat="1" ht="15.75" x14ac:dyDescent="0.25">
      <c r="A343" s="40"/>
      <c r="B343" s="35" t="s">
        <v>267</v>
      </c>
      <c r="C343" s="36"/>
      <c r="D343" s="37"/>
      <c r="E343" s="37"/>
      <c r="F343" s="37"/>
      <c r="G343" s="37"/>
      <c r="H343" s="37"/>
      <c r="I343" s="37"/>
      <c r="J343" s="37"/>
      <c r="K343" s="38"/>
      <c r="L343" s="36"/>
      <c r="M343" s="38"/>
      <c r="N343" s="39"/>
      <c r="O343" s="379"/>
      <c r="P343" s="40"/>
    </row>
    <row r="344" spans="1:16" x14ac:dyDescent="0.25">
      <c r="A344" s="113"/>
      <c r="B344" s="195"/>
      <c r="C344" s="117"/>
      <c r="D344" s="115"/>
      <c r="E344" s="115"/>
      <c r="F344" s="115"/>
      <c r="G344" s="115"/>
      <c r="H344" s="115"/>
      <c r="I344" s="115"/>
      <c r="J344" s="115"/>
      <c r="K344" s="116"/>
      <c r="L344" s="117"/>
      <c r="M344" s="116"/>
      <c r="N344" s="147"/>
      <c r="O344" s="392"/>
      <c r="P344" s="113"/>
    </row>
    <row r="345" spans="1:16" ht="15" customHeight="1" x14ac:dyDescent="0.25">
      <c r="B345" s="448" t="s">
        <v>13</v>
      </c>
      <c r="C345" s="449" t="s">
        <v>14</v>
      </c>
      <c r="D345" s="449" t="s">
        <v>15</v>
      </c>
      <c r="E345" s="449"/>
      <c r="F345" s="449" t="s">
        <v>87</v>
      </c>
      <c r="G345" s="449" t="s">
        <v>17</v>
      </c>
      <c r="H345" s="449" t="s">
        <v>21</v>
      </c>
      <c r="I345" s="463" t="s">
        <v>19</v>
      </c>
      <c r="J345" s="463"/>
      <c r="K345" s="449" t="s">
        <v>20</v>
      </c>
      <c r="L345" s="449" t="s">
        <v>17</v>
      </c>
      <c r="M345" s="452" t="s">
        <v>21</v>
      </c>
      <c r="N345" s="453" t="s">
        <v>19</v>
      </c>
      <c r="O345" s="453"/>
    </row>
    <row r="346" spans="1:16" ht="49.5" customHeight="1" x14ac:dyDescent="0.25">
      <c r="B346" s="448"/>
      <c r="C346" s="449"/>
      <c r="D346" s="449"/>
      <c r="E346" s="449"/>
      <c r="F346" s="449"/>
      <c r="G346" s="449"/>
      <c r="H346" s="449"/>
      <c r="I346" s="120" t="s">
        <v>22</v>
      </c>
      <c r="J346" s="170" t="s">
        <v>23</v>
      </c>
      <c r="K346" s="449"/>
      <c r="L346" s="449"/>
      <c r="M346" s="452"/>
      <c r="N346" s="42" t="s">
        <v>22</v>
      </c>
      <c r="O346" s="380" t="s">
        <v>23</v>
      </c>
    </row>
    <row r="347" spans="1:16" ht="23.25" customHeight="1" thickBot="1" x14ac:dyDescent="0.3">
      <c r="B347" s="196" t="s">
        <v>268</v>
      </c>
      <c r="C347" s="172" t="s">
        <v>225</v>
      </c>
      <c r="D347" s="123" t="s">
        <v>126</v>
      </c>
      <c r="E347" s="123"/>
      <c r="F347" s="123">
        <v>3</v>
      </c>
      <c r="G347" s="123">
        <v>43.59</v>
      </c>
      <c r="H347" s="123">
        <v>150.38999999999999</v>
      </c>
      <c r="I347" s="123">
        <v>187.98</v>
      </c>
      <c r="J347" s="123">
        <v>198.5</v>
      </c>
      <c r="K347" s="57">
        <v>148.79</v>
      </c>
      <c r="L347" s="127">
        <f t="shared" ref="L347:L363" si="34">F347*K347</f>
        <v>446.37</v>
      </c>
      <c r="M347" s="428">
        <f>L347*2.202</f>
        <v>982.90674000000001</v>
      </c>
      <c r="N347" s="128">
        <f>M347*$N$2</f>
        <v>1228.633425</v>
      </c>
      <c r="O347" s="397">
        <f>M347*$N$1*$N$3</f>
        <v>1297.4368968000001</v>
      </c>
    </row>
    <row r="348" spans="1:16" ht="23.25" customHeight="1" thickBot="1" x14ac:dyDescent="0.3">
      <c r="B348" s="59" t="s">
        <v>269</v>
      </c>
      <c r="C348" s="84" t="s">
        <v>105</v>
      </c>
      <c r="D348" s="54" t="s">
        <v>126</v>
      </c>
      <c r="E348" s="54"/>
      <c r="F348" s="54">
        <v>5.2</v>
      </c>
      <c r="G348" s="54">
        <v>75.56</v>
      </c>
      <c r="H348" s="54">
        <v>260.67</v>
      </c>
      <c r="I348" s="54">
        <v>325.83999999999997</v>
      </c>
      <c r="J348" s="54">
        <v>344.1</v>
      </c>
      <c r="K348" s="57">
        <v>148.79</v>
      </c>
      <c r="L348" s="57">
        <f t="shared" si="34"/>
        <v>773.70799999999997</v>
      </c>
      <c r="M348" s="428">
        <f t="shared" ref="M348:M350" si="35">L348*2.202</f>
        <v>1703.7050159999999</v>
      </c>
      <c r="N348" s="58">
        <f>M348*$N$2</f>
        <v>2129.6312699999999</v>
      </c>
      <c r="O348" s="382">
        <f>M348*$N$1*$N$3</f>
        <v>2248.8906211200001</v>
      </c>
    </row>
    <row r="349" spans="1:16" ht="21" customHeight="1" thickBot="1" x14ac:dyDescent="0.3">
      <c r="B349" s="59" t="s">
        <v>270</v>
      </c>
      <c r="C349" s="84" t="s">
        <v>105</v>
      </c>
      <c r="D349" s="54" t="s">
        <v>126</v>
      </c>
      <c r="E349" s="54"/>
      <c r="F349" s="54">
        <v>6.4</v>
      </c>
      <c r="G349" s="54">
        <v>92.99</v>
      </c>
      <c r="H349" s="54">
        <v>320.82</v>
      </c>
      <c r="I349" s="54">
        <v>401.03</v>
      </c>
      <c r="J349" s="54"/>
      <c r="K349" s="57">
        <v>148.79</v>
      </c>
      <c r="L349" s="57">
        <f t="shared" si="34"/>
        <v>952.25599999999997</v>
      </c>
      <c r="M349" s="428">
        <f t="shared" si="35"/>
        <v>2096.8677119999998</v>
      </c>
      <c r="N349" s="58">
        <f>M349*$N$2</f>
        <v>2621.0846399999996</v>
      </c>
      <c r="O349" s="382">
        <v>0</v>
      </c>
    </row>
    <row r="350" spans="1:16" ht="21" customHeight="1" x14ac:dyDescent="0.25">
      <c r="B350" s="59" t="s">
        <v>212</v>
      </c>
      <c r="C350" s="84" t="s">
        <v>105</v>
      </c>
      <c r="D350" s="54" t="s">
        <v>126</v>
      </c>
      <c r="E350" s="54"/>
      <c r="F350" s="54">
        <v>8</v>
      </c>
      <c r="G350" s="54">
        <v>116.24</v>
      </c>
      <c r="H350" s="54">
        <v>401.03</v>
      </c>
      <c r="I350" s="54">
        <v>501.29</v>
      </c>
      <c r="J350" s="54"/>
      <c r="K350" s="57">
        <v>148.79</v>
      </c>
      <c r="L350" s="57">
        <f t="shared" si="34"/>
        <v>1190.32</v>
      </c>
      <c r="M350" s="428">
        <f t="shared" si="35"/>
        <v>2621.08464</v>
      </c>
      <c r="N350" s="58">
        <f>M350*$N$2</f>
        <v>3276.3558000000003</v>
      </c>
      <c r="O350" s="382">
        <v>0</v>
      </c>
    </row>
    <row r="351" spans="1:16" ht="33.75" customHeight="1" x14ac:dyDescent="0.25">
      <c r="B351" s="83" t="s">
        <v>271</v>
      </c>
      <c r="C351" s="84" t="s">
        <v>272</v>
      </c>
      <c r="D351" s="54" t="s">
        <v>126</v>
      </c>
      <c r="E351" s="54"/>
      <c r="F351" s="54">
        <v>1.44</v>
      </c>
      <c r="G351" s="54">
        <v>20.92</v>
      </c>
      <c r="H351" s="54">
        <v>155.05000000000001</v>
      </c>
      <c r="I351" s="54">
        <v>193.81</v>
      </c>
      <c r="J351" s="54">
        <v>204.7</v>
      </c>
      <c r="K351" s="57">
        <v>148.79</v>
      </c>
      <c r="L351" s="57">
        <f t="shared" si="34"/>
        <v>214.25759999999997</v>
      </c>
      <c r="M351" s="424">
        <f>(L351+L352)*2.202</f>
        <v>1021.6892447999999</v>
      </c>
      <c r="N351" s="58">
        <f>M351*$N$2</f>
        <v>1277.1115559999998</v>
      </c>
      <c r="O351" s="382">
        <f>M351*$N$1*$N$3</f>
        <v>1348.6298031359997</v>
      </c>
    </row>
    <row r="352" spans="1:16" ht="21.75" customHeight="1" x14ac:dyDescent="0.25">
      <c r="B352" s="59"/>
      <c r="C352" s="84"/>
      <c r="D352" s="54" t="s">
        <v>200</v>
      </c>
      <c r="E352" s="54"/>
      <c r="F352" s="54">
        <v>1.44</v>
      </c>
      <c r="G352" s="54">
        <v>24.02</v>
      </c>
      <c r="H352" s="54"/>
      <c r="I352" s="54"/>
      <c r="J352" s="54"/>
      <c r="K352" s="57">
        <v>173.42</v>
      </c>
      <c r="L352" s="57">
        <f t="shared" si="34"/>
        <v>249.72479999999996</v>
      </c>
      <c r="M352" s="424"/>
      <c r="N352" s="58"/>
      <c r="O352" s="382"/>
    </row>
    <row r="353" spans="1:16" ht="23.25" customHeight="1" x14ac:dyDescent="0.25">
      <c r="B353" s="59" t="s">
        <v>273</v>
      </c>
      <c r="C353" s="84" t="s">
        <v>105</v>
      </c>
      <c r="D353" s="54" t="s">
        <v>126</v>
      </c>
      <c r="E353" s="54"/>
      <c r="F353" s="54">
        <v>2.6</v>
      </c>
      <c r="G353" s="54">
        <v>37.78</v>
      </c>
      <c r="H353" s="54">
        <v>279.95</v>
      </c>
      <c r="I353" s="54">
        <v>349.94</v>
      </c>
      <c r="J353" s="54">
        <v>369.5</v>
      </c>
      <c r="K353" s="57">
        <v>148.79</v>
      </c>
      <c r="L353" s="57">
        <f t="shared" si="34"/>
        <v>386.85399999999998</v>
      </c>
      <c r="M353" s="424">
        <f t="shared" ref="M353:M359" si="36">(L353+L354)*2.202</f>
        <v>1844.716692</v>
      </c>
      <c r="N353" s="58">
        <f>M353*$N$2</f>
        <v>2305.895865</v>
      </c>
      <c r="O353" s="382">
        <f>M353*$N$1*$N$3</f>
        <v>2435.02603344</v>
      </c>
    </row>
    <row r="354" spans="1:16" ht="21" customHeight="1" x14ac:dyDescent="0.25">
      <c r="B354" s="76"/>
      <c r="C354" s="64"/>
      <c r="D354" s="77" t="s">
        <v>200</v>
      </c>
      <c r="E354" s="77"/>
      <c r="F354" s="77">
        <v>2.6</v>
      </c>
      <c r="G354" s="77">
        <v>43.37</v>
      </c>
      <c r="H354" s="85"/>
      <c r="I354" s="86"/>
      <c r="J354" s="151"/>
      <c r="K354" s="57">
        <v>173.42</v>
      </c>
      <c r="L354" s="50">
        <f t="shared" si="34"/>
        <v>450.892</v>
      </c>
      <c r="M354" s="424"/>
      <c r="N354" s="81"/>
      <c r="O354" s="384"/>
    </row>
    <row r="355" spans="1:16" ht="25.5" customHeight="1" x14ac:dyDescent="0.25">
      <c r="B355" s="160" t="s">
        <v>274</v>
      </c>
      <c r="C355" s="84" t="s">
        <v>272</v>
      </c>
      <c r="D355" s="54" t="s">
        <v>200</v>
      </c>
      <c r="E355" s="54"/>
      <c r="F355" s="54">
        <v>24.5</v>
      </c>
      <c r="G355" s="54">
        <v>408.66</v>
      </c>
      <c r="H355" s="54">
        <v>3047.97</v>
      </c>
      <c r="I355" s="54">
        <v>3809.96</v>
      </c>
      <c r="J355" s="54"/>
      <c r="K355" s="57">
        <v>173.42</v>
      </c>
      <c r="L355" s="57">
        <f t="shared" si="34"/>
        <v>4248.79</v>
      </c>
      <c r="M355" s="424">
        <f t="shared" si="36"/>
        <v>20150.490989999998</v>
      </c>
      <c r="N355" s="58">
        <f>M355*$N$2</f>
        <v>25188.113737499996</v>
      </c>
      <c r="O355" s="382">
        <v>0</v>
      </c>
    </row>
    <row r="356" spans="1:16" ht="25.5" customHeight="1" x14ac:dyDescent="0.25">
      <c r="B356" s="75"/>
      <c r="C356" s="84"/>
      <c r="D356" s="54" t="s">
        <v>275</v>
      </c>
      <c r="E356" s="54"/>
      <c r="F356" s="54">
        <v>24.5</v>
      </c>
      <c r="G356" s="54">
        <v>474.81</v>
      </c>
      <c r="H356" s="54"/>
      <c r="I356" s="54"/>
      <c r="J356" s="54"/>
      <c r="K356" s="57">
        <v>200.09</v>
      </c>
      <c r="L356" s="57">
        <f t="shared" si="34"/>
        <v>4902.2049999999999</v>
      </c>
      <c r="M356" s="424"/>
      <c r="N356" s="58"/>
      <c r="O356" s="382"/>
    </row>
    <row r="357" spans="1:16" ht="31.5" customHeight="1" x14ac:dyDescent="0.25">
      <c r="B357" s="160" t="s">
        <v>276</v>
      </c>
      <c r="C357" s="84" t="s">
        <v>277</v>
      </c>
      <c r="D357" s="54" t="s">
        <v>124</v>
      </c>
      <c r="E357" s="54"/>
      <c r="F357" s="54">
        <v>1.44</v>
      </c>
      <c r="G357" s="54">
        <v>34.56</v>
      </c>
      <c r="H357" s="54">
        <v>263.60000000000002</v>
      </c>
      <c r="I357" s="54">
        <v>329.5</v>
      </c>
      <c r="J357" s="54"/>
      <c r="K357" s="57">
        <v>178.39</v>
      </c>
      <c r="L357" s="57">
        <f t="shared" si="34"/>
        <v>256.88159999999999</v>
      </c>
      <c r="M357" s="424">
        <f t="shared" si="36"/>
        <v>1509.2437536</v>
      </c>
      <c r="N357" s="58">
        <f>M357*$N$2</f>
        <v>1886.5546919999999</v>
      </c>
      <c r="O357" s="382">
        <v>0</v>
      </c>
    </row>
    <row r="358" spans="1:16" ht="23.25" customHeight="1" x14ac:dyDescent="0.25">
      <c r="B358" s="44" t="s">
        <v>278</v>
      </c>
      <c r="C358" s="91"/>
      <c r="D358" s="54" t="s">
        <v>126</v>
      </c>
      <c r="E358" s="54"/>
      <c r="F358" s="54">
        <v>2.88</v>
      </c>
      <c r="G358" s="54">
        <v>41.85</v>
      </c>
      <c r="H358" s="54"/>
      <c r="I358" s="54"/>
      <c r="J358" s="54"/>
      <c r="K358" s="57">
        <v>148.79</v>
      </c>
      <c r="L358" s="57">
        <f t="shared" si="34"/>
        <v>428.51519999999994</v>
      </c>
      <c r="M358" s="424"/>
      <c r="N358" s="58"/>
      <c r="O358" s="382"/>
    </row>
    <row r="359" spans="1:16" x14ac:dyDescent="0.25">
      <c r="B359" s="61" t="s">
        <v>201</v>
      </c>
      <c r="C359" s="197" t="s">
        <v>277</v>
      </c>
      <c r="D359" s="46" t="s">
        <v>124</v>
      </c>
      <c r="E359" s="46"/>
      <c r="F359" s="46">
        <v>2.88</v>
      </c>
      <c r="G359" s="46">
        <v>69.12</v>
      </c>
      <c r="H359" s="46">
        <v>527.20000000000005</v>
      </c>
      <c r="I359" s="46">
        <v>659.01</v>
      </c>
      <c r="J359" s="46"/>
      <c r="K359" s="57">
        <v>178.39</v>
      </c>
      <c r="L359" s="51">
        <f t="shared" si="34"/>
        <v>513.76319999999998</v>
      </c>
      <c r="M359" s="424">
        <f t="shared" si="36"/>
        <v>3018.4875072</v>
      </c>
      <c r="N359" s="52">
        <f>M359*$N$2</f>
        <v>3773.1093839999999</v>
      </c>
      <c r="O359" s="381">
        <v>0</v>
      </c>
    </row>
    <row r="360" spans="1:16" x14ac:dyDescent="0.25">
      <c r="B360" s="44"/>
      <c r="C360" s="84"/>
      <c r="D360" s="54" t="s">
        <v>126</v>
      </c>
      <c r="E360" s="54"/>
      <c r="F360" s="54">
        <v>5.76</v>
      </c>
      <c r="G360" s="54">
        <v>83.69</v>
      </c>
      <c r="H360" s="54"/>
      <c r="I360" s="54"/>
      <c r="J360" s="54"/>
      <c r="K360" s="57">
        <v>148.79</v>
      </c>
      <c r="L360" s="57">
        <f t="shared" si="34"/>
        <v>857.03039999999987</v>
      </c>
      <c r="M360" s="57"/>
      <c r="N360" s="58"/>
      <c r="O360" s="382"/>
    </row>
    <row r="361" spans="1:16" x14ac:dyDescent="0.25">
      <c r="B361" s="59" t="s">
        <v>279</v>
      </c>
      <c r="C361" s="174" t="s">
        <v>280</v>
      </c>
      <c r="D361" s="54" t="s">
        <v>126</v>
      </c>
      <c r="E361" s="54"/>
      <c r="F361" s="54">
        <v>3</v>
      </c>
      <c r="G361" s="54">
        <v>43.59</v>
      </c>
      <c r="H361" s="54">
        <v>150.38999999999999</v>
      </c>
      <c r="I361" s="54">
        <v>187.98</v>
      </c>
      <c r="J361" s="54"/>
      <c r="K361" s="57">
        <v>148.79</v>
      </c>
      <c r="L361" s="57">
        <f t="shared" si="34"/>
        <v>446.37</v>
      </c>
      <c r="M361" s="424">
        <f>L361*2.202</f>
        <v>982.90674000000001</v>
      </c>
      <c r="N361" s="58">
        <f>M361*$N$2</f>
        <v>1228.633425</v>
      </c>
      <c r="O361" s="382">
        <v>0</v>
      </c>
    </row>
    <row r="362" spans="1:16" ht="30" x14ac:dyDescent="0.25">
      <c r="B362" s="59" t="s">
        <v>281</v>
      </c>
      <c r="C362" s="84" t="s">
        <v>280</v>
      </c>
      <c r="D362" s="54" t="s">
        <v>126</v>
      </c>
      <c r="E362" s="54"/>
      <c r="F362" s="54">
        <v>2.88</v>
      </c>
      <c r="G362" s="54">
        <v>41.85</v>
      </c>
      <c r="H362" s="54">
        <v>144.37</v>
      </c>
      <c r="I362" s="54">
        <v>180.46</v>
      </c>
      <c r="J362" s="54"/>
      <c r="K362" s="57">
        <v>148.79</v>
      </c>
      <c r="L362" s="57">
        <f t="shared" si="34"/>
        <v>428.51519999999994</v>
      </c>
      <c r="M362" s="424">
        <f t="shared" ref="M362:M363" si="37">L362*2.202</f>
        <v>943.59047039999984</v>
      </c>
      <c r="N362" s="58">
        <f>M362*$N$2</f>
        <v>1179.4880879999998</v>
      </c>
      <c r="O362" s="382">
        <v>0</v>
      </c>
    </row>
    <row r="363" spans="1:16" ht="15.75" thickBot="1" x14ac:dyDescent="0.3">
      <c r="B363" s="99" t="s">
        <v>201</v>
      </c>
      <c r="C363" s="198" t="s">
        <v>282</v>
      </c>
      <c r="D363" s="101" t="s">
        <v>126</v>
      </c>
      <c r="E363" s="101"/>
      <c r="F363" s="101">
        <v>5</v>
      </c>
      <c r="G363" s="101">
        <v>72.650000000000006</v>
      </c>
      <c r="H363" s="101">
        <v>250.64</v>
      </c>
      <c r="I363" s="101">
        <v>313.3</v>
      </c>
      <c r="J363" s="101"/>
      <c r="K363" s="104">
        <v>148.79</v>
      </c>
      <c r="L363" s="104">
        <f t="shared" si="34"/>
        <v>743.94999999999993</v>
      </c>
      <c r="M363" s="424">
        <f t="shared" si="37"/>
        <v>1638.1778999999999</v>
      </c>
      <c r="N363" s="105">
        <f>M363*$N$2</f>
        <v>2047.7223749999998</v>
      </c>
      <c r="O363" s="385">
        <v>0</v>
      </c>
    </row>
    <row r="364" spans="1:16" x14ac:dyDescent="0.25">
      <c r="B364" s="106"/>
      <c r="C364" s="117"/>
      <c r="D364" s="108"/>
      <c r="E364" s="108"/>
      <c r="F364" s="108"/>
      <c r="G364" s="72"/>
      <c r="H364" s="65"/>
      <c r="I364" s="65"/>
      <c r="J364" s="161"/>
      <c r="K364" s="109"/>
      <c r="L364" s="109"/>
      <c r="M364" s="109"/>
      <c r="N364" s="135"/>
      <c r="O364" s="390"/>
    </row>
    <row r="365" spans="1:16" s="34" customFormat="1" ht="15.75" x14ac:dyDescent="0.25">
      <c r="A365" s="40"/>
      <c r="B365" s="35" t="s">
        <v>283</v>
      </c>
      <c r="C365" s="36"/>
      <c r="D365" s="37"/>
      <c r="E365" s="37"/>
      <c r="F365" s="37"/>
      <c r="G365" s="199"/>
      <c r="H365" s="200"/>
      <c r="I365" s="200"/>
      <c r="J365" s="201"/>
      <c r="K365" s="38"/>
      <c r="L365" s="36"/>
      <c r="M365" s="38"/>
      <c r="N365" s="39"/>
      <c r="O365" s="379"/>
      <c r="P365" s="40"/>
    </row>
    <row r="366" spans="1:16" s="34" customFormat="1" ht="15.75" x14ac:dyDescent="0.25">
      <c r="A366" s="40"/>
      <c r="B366" s="35"/>
      <c r="C366" s="36"/>
      <c r="D366" s="37"/>
      <c r="E366" s="37"/>
      <c r="F366" s="37"/>
      <c r="G366" s="202"/>
      <c r="H366" s="203"/>
      <c r="I366" s="203"/>
      <c r="J366" s="204"/>
      <c r="K366" s="38"/>
      <c r="L366" s="36"/>
      <c r="M366" s="38"/>
      <c r="N366" s="39"/>
      <c r="O366" s="379"/>
      <c r="P366" s="40"/>
    </row>
    <row r="367" spans="1:16" ht="15" customHeight="1" x14ac:dyDescent="0.25">
      <c r="B367" s="448" t="s">
        <v>13</v>
      </c>
      <c r="C367" s="475" t="s">
        <v>14</v>
      </c>
      <c r="D367" s="449" t="s">
        <v>15</v>
      </c>
      <c r="E367" s="449"/>
      <c r="F367" s="449" t="s">
        <v>284</v>
      </c>
      <c r="G367" s="449" t="s">
        <v>17</v>
      </c>
      <c r="H367" s="449" t="s">
        <v>21</v>
      </c>
      <c r="I367" s="462" t="s">
        <v>19</v>
      </c>
      <c r="J367" s="462"/>
      <c r="K367" s="449" t="s">
        <v>20</v>
      </c>
      <c r="L367" s="449" t="s">
        <v>17</v>
      </c>
      <c r="M367" s="452" t="s">
        <v>21</v>
      </c>
      <c r="N367" s="453" t="s">
        <v>19</v>
      </c>
      <c r="O367" s="453"/>
    </row>
    <row r="368" spans="1:16" ht="52.5" customHeight="1" x14ac:dyDescent="0.25">
      <c r="B368" s="448"/>
      <c r="C368" s="475"/>
      <c r="D368" s="449"/>
      <c r="E368" s="449"/>
      <c r="F368" s="449"/>
      <c r="G368" s="449"/>
      <c r="H368" s="449"/>
      <c r="I368" s="120" t="s">
        <v>22</v>
      </c>
      <c r="J368" s="120" t="s">
        <v>175</v>
      </c>
      <c r="K368" s="449"/>
      <c r="L368" s="449"/>
      <c r="M368" s="452"/>
      <c r="N368" s="42" t="s">
        <v>22</v>
      </c>
      <c r="O368" s="380" t="s">
        <v>23</v>
      </c>
    </row>
    <row r="369" spans="2:15" ht="30" x14ac:dyDescent="0.25">
      <c r="B369" s="196" t="s">
        <v>285</v>
      </c>
      <c r="C369" s="205" t="s">
        <v>286</v>
      </c>
      <c r="D369" s="123" t="s">
        <v>126</v>
      </c>
      <c r="E369" s="123"/>
      <c r="F369" s="123">
        <v>2.9</v>
      </c>
      <c r="G369" s="123" t="s">
        <v>287</v>
      </c>
      <c r="H369" s="123">
        <v>145.37</v>
      </c>
      <c r="I369" s="123">
        <v>181.72</v>
      </c>
      <c r="J369" s="123">
        <v>191.9</v>
      </c>
      <c r="K369" s="57">
        <v>148.79</v>
      </c>
      <c r="L369" s="127">
        <f t="shared" ref="L369:L400" si="38">F369*K369</f>
        <v>431.49099999999999</v>
      </c>
      <c r="M369" s="428">
        <f>L369*2.202</f>
        <v>950.14318199999991</v>
      </c>
      <c r="N369" s="128">
        <f>M369*$N$2</f>
        <v>1187.6789775</v>
      </c>
      <c r="O369" s="397">
        <f>M369*$N$1*$N$3</f>
        <v>1254.1890002399998</v>
      </c>
    </row>
    <row r="370" spans="2:15" ht="15" customHeight="1" x14ac:dyDescent="0.25">
      <c r="B370" s="470" t="s">
        <v>288</v>
      </c>
      <c r="C370" s="84" t="s">
        <v>289</v>
      </c>
      <c r="D370" s="54" t="s">
        <v>126</v>
      </c>
      <c r="E370" s="54"/>
      <c r="F370" s="54">
        <v>2.5</v>
      </c>
      <c r="G370" s="54">
        <v>36.33</v>
      </c>
      <c r="H370" s="54">
        <v>269.19</v>
      </c>
      <c r="I370" s="54">
        <v>336.48</v>
      </c>
      <c r="J370" s="54">
        <v>355.3</v>
      </c>
      <c r="K370" s="57">
        <v>148.79</v>
      </c>
      <c r="L370" s="57">
        <f t="shared" si="38"/>
        <v>371.97499999999997</v>
      </c>
      <c r="M370" s="424">
        <f>(L370+L371)*2.202</f>
        <v>1773.7660499999997</v>
      </c>
      <c r="N370" s="58">
        <f>M370*$N$2</f>
        <v>2217.2075624999998</v>
      </c>
      <c r="O370" s="382">
        <f>M370*$N$1*$N$3</f>
        <v>2341.3711859999999</v>
      </c>
    </row>
    <row r="371" spans="2:15" x14ac:dyDescent="0.25">
      <c r="B371" s="470"/>
      <c r="C371" s="84"/>
      <c r="D371" s="54" t="s">
        <v>200</v>
      </c>
      <c r="E371" s="54"/>
      <c r="F371" s="54">
        <v>2.5</v>
      </c>
      <c r="G371" s="54">
        <v>41.7</v>
      </c>
      <c r="H371" s="54"/>
      <c r="I371" s="54"/>
      <c r="J371" s="54"/>
      <c r="K371" s="57">
        <v>173.42</v>
      </c>
      <c r="L371" s="57">
        <f t="shared" si="38"/>
        <v>433.54999999999995</v>
      </c>
      <c r="M371" s="424"/>
      <c r="N371" s="58"/>
      <c r="O371" s="382"/>
    </row>
    <row r="372" spans="2:15" x14ac:dyDescent="0.25">
      <c r="B372" s="76" t="s">
        <v>290</v>
      </c>
      <c r="C372" s="174" t="s">
        <v>289</v>
      </c>
      <c r="D372" s="54" t="s">
        <v>291</v>
      </c>
      <c r="E372" s="54"/>
      <c r="F372" s="54">
        <v>3.5</v>
      </c>
      <c r="G372" s="54">
        <v>58.38</v>
      </c>
      <c r="H372" s="54">
        <v>435.42</v>
      </c>
      <c r="I372" s="54">
        <v>544.28</v>
      </c>
      <c r="J372" s="54">
        <v>574.79999999999995</v>
      </c>
      <c r="K372" s="57">
        <v>173.42</v>
      </c>
      <c r="L372" s="57">
        <f t="shared" si="38"/>
        <v>606.96999999999991</v>
      </c>
      <c r="M372" s="424">
        <f t="shared" ref="M372:M376" si="39">(L372+L373)*2.202</f>
        <v>2878.6415699999998</v>
      </c>
      <c r="N372" s="58">
        <f>M372*$N$2</f>
        <v>3598.3019624999997</v>
      </c>
      <c r="O372" s="382">
        <f>M372*$N$1*$N$3</f>
        <v>3799.8068724</v>
      </c>
    </row>
    <row r="373" spans="2:15" x14ac:dyDescent="0.25">
      <c r="B373" s="96" t="s">
        <v>292</v>
      </c>
      <c r="C373" s="84"/>
      <c r="D373" s="54" t="s">
        <v>293</v>
      </c>
      <c r="E373" s="54"/>
      <c r="F373" s="54">
        <v>3.5</v>
      </c>
      <c r="G373" s="54">
        <v>67.83</v>
      </c>
      <c r="H373" s="54"/>
      <c r="I373" s="54"/>
      <c r="J373" s="54"/>
      <c r="K373" s="57">
        <v>200.09</v>
      </c>
      <c r="L373" s="57">
        <f t="shared" si="38"/>
        <v>700.31500000000005</v>
      </c>
      <c r="M373" s="424"/>
      <c r="N373" s="58"/>
      <c r="O373" s="382"/>
    </row>
    <row r="374" spans="2:15" ht="15" customHeight="1" x14ac:dyDescent="0.25">
      <c r="B374" s="470" t="s">
        <v>294</v>
      </c>
      <c r="C374" s="84" t="s">
        <v>295</v>
      </c>
      <c r="D374" s="54" t="s">
        <v>126</v>
      </c>
      <c r="E374" s="54"/>
      <c r="F374" s="54">
        <v>3</v>
      </c>
      <c r="G374" s="54">
        <v>43.59</v>
      </c>
      <c r="H374" s="54">
        <v>323.02</v>
      </c>
      <c r="I374" s="54">
        <v>403.78</v>
      </c>
      <c r="J374" s="54">
        <v>426.4</v>
      </c>
      <c r="K374" s="57">
        <v>148.79</v>
      </c>
      <c r="L374" s="57">
        <f t="shared" si="38"/>
        <v>446.37</v>
      </c>
      <c r="M374" s="424">
        <f t="shared" si="39"/>
        <v>2128.51926</v>
      </c>
      <c r="N374" s="58">
        <f>M374*$N$2</f>
        <v>2660.6490750000003</v>
      </c>
      <c r="O374" s="382">
        <f>M374*$N$1*$N$3</f>
        <v>2809.6454232000001</v>
      </c>
    </row>
    <row r="375" spans="2:15" x14ac:dyDescent="0.25">
      <c r="B375" s="470"/>
      <c r="C375" s="84"/>
      <c r="D375" s="54" t="s">
        <v>200</v>
      </c>
      <c r="E375" s="54"/>
      <c r="F375" s="54">
        <v>3</v>
      </c>
      <c r="G375" s="54">
        <v>50.04</v>
      </c>
      <c r="H375" s="54"/>
      <c r="I375" s="54"/>
      <c r="J375" s="54"/>
      <c r="K375" s="57">
        <v>173.42</v>
      </c>
      <c r="L375" s="57">
        <f t="shared" si="38"/>
        <v>520.26</v>
      </c>
      <c r="M375" s="424"/>
      <c r="N375" s="58"/>
      <c r="O375" s="382"/>
    </row>
    <row r="376" spans="2:15" ht="20.25" customHeight="1" x14ac:dyDescent="0.25">
      <c r="B376" s="470" t="s">
        <v>296</v>
      </c>
      <c r="C376" s="84" t="s">
        <v>295</v>
      </c>
      <c r="D376" s="54" t="s">
        <v>126</v>
      </c>
      <c r="E376" s="54"/>
      <c r="F376" s="54">
        <v>4</v>
      </c>
      <c r="G376" s="54">
        <v>58.12</v>
      </c>
      <c r="H376" s="54">
        <v>430.7</v>
      </c>
      <c r="I376" s="54">
        <v>538.37</v>
      </c>
      <c r="J376" s="54">
        <v>568.5</v>
      </c>
      <c r="K376" s="57">
        <v>148.79</v>
      </c>
      <c r="L376" s="57">
        <f t="shared" si="38"/>
        <v>595.16</v>
      </c>
      <c r="M376" s="424">
        <f t="shared" si="39"/>
        <v>2838.0256799999997</v>
      </c>
      <c r="N376" s="58">
        <f>M376*$N$2</f>
        <v>3547.5320999999994</v>
      </c>
      <c r="O376" s="382">
        <f>M376*$N$1*$N$3</f>
        <v>3746.1938975999997</v>
      </c>
    </row>
    <row r="377" spans="2:15" ht="18.75" customHeight="1" x14ac:dyDescent="0.25">
      <c r="B377" s="470"/>
      <c r="C377" s="84"/>
      <c r="D377" s="54" t="s">
        <v>200</v>
      </c>
      <c r="E377" s="54"/>
      <c r="F377" s="54">
        <v>4</v>
      </c>
      <c r="G377" s="54">
        <v>66.72</v>
      </c>
      <c r="H377" s="54"/>
      <c r="I377" s="54"/>
      <c r="J377" s="54"/>
      <c r="K377" s="57">
        <v>173.42</v>
      </c>
      <c r="L377" s="57">
        <f t="shared" si="38"/>
        <v>693.68</v>
      </c>
      <c r="M377" s="57"/>
      <c r="N377" s="58"/>
      <c r="O377" s="382"/>
    </row>
    <row r="378" spans="2:15" ht="45" x14ac:dyDescent="0.25">
      <c r="B378" s="59" t="s">
        <v>297</v>
      </c>
      <c r="C378" s="174" t="s">
        <v>298</v>
      </c>
      <c r="D378" s="54" t="s">
        <v>126</v>
      </c>
      <c r="E378" s="46"/>
      <c r="F378" s="46">
        <v>2.5</v>
      </c>
      <c r="G378" s="46">
        <v>36.33</v>
      </c>
      <c r="H378" s="46">
        <v>125.32</v>
      </c>
      <c r="I378" s="46">
        <v>156.65</v>
      </c>
      <c r="J378" s="46">
        <v>165.4</v>
      </c>
      <c r="K378" s="57">
        <v>148.79</v>
      </c>
      <c r="L378" s="51">
        <f t="shared" si="38"/>
        <v>371.97499999999997</v>
      </c>
      <c r="M378" s="425">
        <f>L378*2.202</f>
        <v>819.08894999999995</v>
      </c>
      <c r="N378" s="52">
        <f>M378*$N$2</f>
        <v>1023.8611874999999</v>
      </c>
      <c r="O378" s="381">
        <f>M378*$N$1*$N$3</f>
        <v>1081.197414</v>
      </c>
    </row>
    <row r="379" spans="2:15" ht="38.25" customHeight="1" x14ac:dyDescent="0.25">
      <c r="B379" s="75" t="s">
        <v>299</v>
      </c>
      <c r="C379" s="84" t="s">
        <v>300</v>
      </c>
      <c r="D379" s="54" t="s">
        <v>126</v>
      </c>
      <c r="E379" s="54"/>
      <c r="F379" s="54">
        <v>0.25</v>
      </c>
      <c r="G379" s="54">
        <v>3.63</v>
      </c>
      <c r="H379" s="54">
        <v>12.53</v>
      </c>
      <c r="I379" s="54">
        <v>15.67</v>
      </c>
      <c r="J379" s="54">
        <v>16.5</v>
      </c>
      <c r="K379" s="57">
        <v>148.79</v>
      </c>
      <c r="L379" s="57">
        <f t="shared" si="38"/>
        <v>37.197499999999998</v>
      </c>
      <c r="M379" s="425">
        <f t="shared" ref="M379:M381" si="40">L379*2.202</f>
        <v>81.908895000000001</v>
      </c>
      <c r="N379" s="58">
        <f>M379*$N$2</f>
        <v>102.38611875000001</v>
      </c>
      <c r="O379" s="382">
        <f>M379*$N$1*$N$3</f>
        <v>108.11974140000001</v>
      </c>
    </row>
    <row r="380" spans="2:15" ht="36" customHeight="1" x14ac:dyDescent="0.25">
      <c r="B380" s="76" t="s">
        <v>301</v>
      </c>
      <c r="C380" s="180"/>
      <c r="D380" s="54" t="s">
        <v>126</v>
      </c>
      <c r="E380" s="54"/>
      <c r="F380" s="54">
        <v>0.35</v>
      </c>
      <c r="G380" s="54">
        <v>5.09</v>
      </c>
      <c r="H380" s="54">
        <v>17.54</v>
      </c>
      <c r="I380" s="54">
        <v>21.93</v>
      </c>
      <c r="J380" s="54">
        <v>23.2</v>
      </c>
      <c r="K380" s="57">
        <v>148.79</v>
      </c>
      <c r="L380" s="57">
        <f t="shared" si="38"/>
        <v>52.076499999999996</v>
      </c>
      <c r="M380" s="425">
        <f t="shared" si="40"/>
        <v>114.67245299999999</v>
      </c>
      <c r="N380" s="58">
        <f>M380*$N$2</f>
        <v>143.34056624999999</v>
      </c>
      <c r="O380" s="382">
        <f>M380*$N$1*$N$3</f>
        <v>151.36763796</v>
      </c>
    </row>
    <row r="381" spans="2:15" ht="20.25" customHeight="1" x14ac:dyDescent="0.25">
      <c r="B381" s="75" t="s">
        <v>302</v>
      </c>
      <c r="C381" s="84" t="s">
        <v>303</v>
      </c>
      <c r="D381" s="54" t="s">
        <v>171</v>
      </c>
      <c r="E381" s="54"/>
      <c r="F381" s="54">
        <v>2.2000000000000002</v>
      </c>
      <c r="G381" s="54">
        <v>28.42</v>
      </c>
      <c r="H381" s="54">
        <v>98.06</v>
      </c>
      <c r="I381" s="54">
        <v>122.58</v>
      </c>
      <c r="J381" s="54">
        <v>129.4</v>
      </c>
      <c r="K381" s="57">
        <v>131.35</v>
      </c>
      <c r="L381" s="57">
        <f t="shared" si="38"/>
        <v>288.97000000000003</v>
      </c>
      <c r="M381" s="425">
        <f t="shared" si="40"/>
        <v>636.31194000000005</v>
      </c>
      <c r="N381" s="58">
        <f>M381*$N$2</f>
        <v>795.38992500000006</v>
      </c>
      <c r="O381" s="382">
        <f>M381*$N$1*$N$3</f>
        <v>839.93176080000012</v>
      </c>
    </row>
    <row r="382" spans="2:15" ht="21" customHeight="1" x14ac:dyDescent="0.25">
      <c r="B382" s="474" t="s">
        <v>304</v>
      </c>
      <c r="C382" s="174" t="s">
        <v>105</v>
      </c>
      <c r="D382" s="54" t="s">
        <v>305</v>
      </c>
      <c r="E382" s="54"/>
      <c r="F382" s="54">
        <v>1.45</v>
      </c>
      <c r="G382" s="54">
        <v>18.73</v>
      </c>
      <c r="H382" s="54">
        <v>137.32</v>
      </c>
      <c r="I382" s="54">
        <v>171.65</v>
      </c>
      <c r="J382" s="54">
        <v>181.3</v>
      </c>
      <c r="K382" s="57">
        <v>131.35</v>
      </c>
      <c r="L382" s="57">
        <f t="shared" si="38"/>
        <v>190.45749999999998</v>
      </c>
      <c r="M382" s="424">
        <f>(L382+L383)*2.202</f>
        <v>894.45900599999993</v>
      </c>
      <c r="N382" s="58">
        <f>M382*$N$2</f>
        <v>1118.0737574999998</v>
      </c>
      <c r="O382" s="382">
        <f>M382*$N$1*$N$3</f>
        <v>1180.6858879199999</v>
      </c>
    </row>
    <row r="383" spans="2:15" ht="21" customHeight="1" x14ac:dyDescent="0.25">
      <c r="B383" s="474"/>
      <c r="C383" s="84"/>
      <c r="D383" s="54" t="s">
        <v>126</v>
      </c>
      <c r="E383" s="54"/>
      <c r="F383" s="54">
        <v>1.45</v>
      </c>
      <c r="G383" s="54">
        <v>21.07</v>
      </c>
      <c r="H383" s="54"/>
      <c r="I383" s="54"/>
      <c r="J383" s="54"/>
      <c r="K383" s="57">
        <v>148.79</v>
      </c>
      <c r="L383" s="57">
        <f t="shared" si="38"/>
        <v>215.74549999999999</v>
      </c>
      <c r="M383" s="424"/>
      <c r="N383" s="58"/>
      <c r="O383" s="382"/>
    </row>
    <row r="384" spans="2:15" ht="25.5" customHeight="1" x14ac:dyDescent="0.25">
      <c r="B384" s="59" t="s">
        <v>306</v>
      </c>
      <c r="C384" s="84" t="s">
        <v>105</v>
      </c>
      <c r="D384" s="54" t="s">
        <v>171</v>
      </c>
      <c r="E384" s="54"/>
      <c r="F384" s="54">
        <v>3.5</v>
      </c>
      <c r="G384" s="54">
        <v>45.22</v>
      </c>
      <c r="H384" s="54">
        <v>331.46</v>
      </c>
      <c r="I384" s="54">
        <v>414.32</v>
      </c>
      <c r="J384" s="54">
        <v>437.5</v>
      </c>
      <c r="K384" s="57">
        <v>131.35</v>
      </c>
      <c r="L384" s="57">
        <f t="shared" si="38"/>
        <v>459.72499999999997</v>
      </c>
      <c r="M384" s="424">
        <f>(L384+L385)*2.202</f>
        <v>2159.0389799999998</v>
      </c>
      <c r="N384" s="58">
        <f>M384*$N$2</f>
        <v>2698.7987249999996</v>
      </c>
      <c r="O384" s="382">
        <f>M384*$N$1*$N$3</f>
        <v>2849.9314535999997</v>
      </c>
    </row>
    <row r="385" spans="2:15" ht="21.75" customHeight="1" x14ac:dyDescent="0.25">
      <c r="B385" s="206"/>
      <c r="C385" s="84"/>
      <c r="D385" s="54" t="s">
        <v>126</v>
      </c>
      <c r="E385" s="54"/>
      <c r="F385" s="54">
        <v>3.5</v>
      </c>
      <c r="G385" s="54">
        <v>50.86</v>
      </c>
      <c r="H385" s="54"/>
      <c r="I385" s="54"/>
      <c r="J385" s="54"/>
      <c r="K385" s="57">
        <v>148.79</v>
      </c>
      <c r="L385" s="57">
        <f t="shared" si="38"/>
        <v>520.76499999999999</v>
      </c>
      <c r="M385" s="57"/>
      <c r="N385" s="58"/>
      <c r="O385" s="382"/>
    </row>
    <row r="386" spans="2:15" ht="30" x14ac:dyDescent="0.25">
      <c r="B386" s="96" t="s">
        <v>307</v>
      </c>
      <c r="C386" s="174" t="s">
        <v>303</v>
      </c>
      <c r="D386" s="54" t="s">
        <v>126</v>
      </c>
      <c r="E386" s="46"/>
      <c r="F386" s="46">
        <v>4.5</v>
      </c>
      <c r="G386" s="46">
        <v>65.39</v>
      </c>
      <c r="H386" s="46">
        <v>225.58</v>
      </c>
      <c r="I386" s="46">
        <v>281.97000000000003</v>
      </c>
      <c r="J386" s="46">
        <v>297.8</v>
      </c>
      <c r="K386" s="57">
        <v>148.79</v>
      </c>
      <c r="L386" s="51">
        <f t="shared" si="38"/>
        <v>669.55499999999995</v>
      </c>
      <c r="M386" s="425">
        <f>(L386)*2.202</f>
        <v>1474.3601099999998</v>
      </c>
      <c r="N386" s="52">
        <f>M386*$N$2</f>
        <v>1842.9501374999998</v>
      </c>
      <c r="O386" s="381">
        <f>M386*$N$1*$N$3</f>
        <v>1946.1553451999998</v>
      </c>
    </row>
    <row r="387" spans="2:15" ht="34.5" customHeight="1" x14ac:dyDescent="0.25">
      <c r="B387" s="474" t="s">
        <v>308</v>
      </c>
      <c r="C387" s="84" t="s">
        <v>105</v>
      </c>
      <c r="D387" s="54" t="s">
        <v>309</v>
      </c>
      <c r="E387" s="54"/>
      <c r="F387" s="54">
        <v>3.5</v>
      </c>
      <c r="G387" s="54">
        <v>70.209999999999994</v>
      </c>
      <c r="H387" s="54">
        <v>417.67</v>
      </c>
      <c r="I387" s="54">
        <v>522.09</v>
      </c>
      <c r="J387" s="54">
        <v>551.29999999999995</v>
      </c>
      <c r="K387" s="57">
        <v>153.06</v>
      </c>
      <c r="L387" s="57">
        <f t="shared" si="38"/>
        <v>535.71</v>
      </c>
      <c r="M387" s="424">
        <f>(L387+L388)*2.202</f>
        <v>2326.3579499999996</v>
      </c>
      <c r="N387" s="58">
        <f>M387*$N$2</f>
        <v>2907.9474374999995</v>
      </c>
      <c r="O387" s="382">
        <f>M387*$N$1*$N$3</f>
        <v>3070.7924939999998</v>
      </c>
    </row>
    <row r="388" spans="2:15" ht="34.5" customHeight="1" x14ac:dyDescent="0.25">
      <c r="B388" s="474"/>
      <c r="C388" s="84"/>
      <c r="D388" s="54" t="s">
        <v>126</v>
      </c>
      <c r="E388" s="54"/>
      <c r="F388" s="54">
        <v>3.5</v>
      </c>
      <c r="G388" s="54">
        <v>50.86</v>
      </c>
      <c r="H388" s="54"/>
      <c r="I388" s="54"/>
      <c r="J388" s="54"/>
      <c r="K388" s="57">
        <v>148.79</v>
      </c>
      <c r="L388" s="57">
        <f t="shared" si="38"/>
        <v>520.76499999999999</v>
      </c>
      <c r="M388" s="57"/>
      <c r="N388" s="58"/>
      <c r="O388" s="382"/>
    </row>
    <row r="389" spans="2:15" ht="32.25" customHeight="1" x14ac:dyDescent="0.25">
      <c r="B389" s="59" t="s">
        <v>310</v>
      </c>
      <c r="C389" s="174" t="s">
        <v>105</v>
      </c>
      <c r="D389" s="54" t="s">
        <v>126</v>
      </c>
      <c r="E389" s="54"/>
      <c r="F389" s="54">
        <v>1.44</v>
      </c>
      <c r="G389" s="54">
        <v>20.92</v>
      </c>
      <c r="H389" s="54">
        <v>72.19</v>
      </c>
      <c r="I389" s="54">
        <v>90.23</v>
      </c>
      <c r="J389" s="54">
        <v>95.3</v>
      </c>
      <c r="K389" s="57">
        <v>148.79</v>
      </c>
      <c r="L389" s="57">
        <f t="shared" si="38"/>
        <v>214.25759999999997</v>
      </c>
      <c r="M389" s="424">
        <f>L389*2.202</f>
        <v>471.79523519999992</v>
      </c>
      <c r="N389" s="58">
        <f>M389*$N$2</f>
        <v>589.74404399999992</v>
      </c>
      <c r="O389" s="382">
        <f>M389*$N$1*$N$3</f>
        <v>622.7697104639999</v>
      </c>
    </row>
    <row r="390" spans="2:15" ht="19.5" customHeight="1" x14ac:dyDescent="0.25">
      <c r="B390" s="75" t="s">
        <v>311</v>
      </c>
      <c r="C390" s="84" t="s">
        <v>312</v>
      </c>
      <c r="D390" s="54" t="s">
        <v>126</v>
      </c>
      <c r="E390" s="54"/>
      <c r="F390" s="54">
        <v>2</v>
      </c>
      <c r="G390" s="54">
        <v>29.06</v>
      </c>
      <c r="H390" s="54">
        <v>100.26</v>
      </c>
      <c r="I390" s="54">
        <v>125.32</v>
      </c>
      <c r="J390" s="54">
        <v>132.30000000000001</v>
      </c>
      <c r="K390" s="57">
        <v>148.79</v>
      </c>
      <c r="L390" s="57">
        <f t="shared" si="38"/>
        <v>297.58</v>
      </c>
      <c r="M390" s="424">
        <f>L390*2.202</f>
        <v>655.27116000000001</v>
      </c>
      <c r="N390" s="58">
        <f>M390*$N$2</f>
        <v>819.08895000000007</v>
      </c>
      <c r="O390" s="382">
        <f>M390*$N$1*$N$3</f>
        <v>864.95793120000008</v>
      </c>
    </row>
    <row r="391" spans="2:15" ht="21" customHeight="1" x14ac:dyDescent="0.25">
      <c r="B391" s="76" t="s">
        <v>313</v>
      </c>
      <c r="C391" s="174" t="s">
        <v>105</v>
      </c>
      <c r="D391" s="54" t="s">
        <v>314</v>
      </c>
      <c r="E391" s="54"/>
      <c r="F391" s="54">
        <v>3.8</v>
      </c>
      <c r="G391" s="54">
        <v>91.2</v>
      </c>
      <c r="H391" s="54">
        <v>505.13</v>
      </c>
      <c r="I391" s="54">
        <v>631.41</v>
      </c>
      <c r="J391" s="54"/>
      <c r="K391" s="57">
        <v>178.39</v>
      </c>
      <c r="L391" s="57">
        <f t="shared" si="38"/>
        <v>677.88199999999995</v>
      </c>
      <c r="M391" s="424">
        <f>(L391+L392)*2.202</f>
        <v>2737.7113679999998</v>
      </c>
      <c r="N391" s="58">
        <f>M391*$N$2</f>
        <v>3422.1392099999998</v>
      </c>
      <c r="O391" s="382">
        <v>0</v>
      </c>
    </row>
    <row r="392" spans="2:15" ht="21" customHeight="1" x14ac:dyDescent="0.25">
      <c r="B392" s="96"/>
      <c r="C392" s="84"/>
      <c r="D392" s="54" t="s">
        <v>126</v>
      </c>
      <c r="E392" s="54"/>
      <c r="F392" s="54">
        <v>3.8</v>
      </c>
      <c r="G392" s="54">
        <v>55.21</v>
      </c>
      <c r="H392" s="54"/>
      <c r="I392" s="54"/>
      <c r="J392" s="54"/>
      <c r="K392" s="57">
        <v>148.79</v>
      </c>
      <c r="L392" s="57">
        <f t="shared" si="38"/>
        <v>565.40199999999993</v>
      </c>
      <c r="M392" s="424"/>
      <c r="N392" s="58"/>
      <c r="O392" s="382"/>
    </row>
    <row r="393" spans="2:15" ht="21" customHeight="1" x14ac:dyDescent="0.25">
      <c r="B393" s="160" t="s">
        <v>315</v>
      </c>
      <c r="C393" s="84" t="s">
        <v>105</v>
      </c>
      <c r="D393" s="54" t="s">
        <v>314</v>
      </c>
      <c r="E393" s="54"/>
      <c r="F393" s="54">
        <v>8</v>
      </c>
      <c r="G393" s="54">
        <v>192</v>
      </c>
      <c r="H393" s="54">
        <v>1063.43</v>
      </c>
      <c r="I393" s="54">
        <v>1329.29</v>
      </c>
      <c r="J393" s="54"/>
      <c r="K393" s="57">
        <v>178.39</v>
      </c>
      <c r="L393" s="57">
        <f t="shared" si="38"/>
        <v>1427.12</v>
      </c>
      <c r="M393" s="424">
        <f t="shared" ref="M393:M397" si="41">(L393+L394)*2.202</f>
        <v>5763.6028799999995</v>
      </c>
      <c r="N393" s="58">
        <f>M393*$N$2</f>
        <v>7204.5035999999991</v>
      </c>
      <c r="O393" s="382">
        <v>0</v>
      </c>
    </row>
    <row r="394" spans="2:15" ht="21" customHeight="1" x14ac:dyDescent="0.25">
      <c r="B394" s="96"/>
      <c r="C394" s="84"/>
      <c r="D394" s="54" t="s">
        <v>126</v>
      </c>
      <c r="E394" s="54"/>
      <c r="F394" s="54">
        <v>8</v>
      </c>
      <c r="G394" s="54">
        <v>116.24</v>
      </c>
      <c r="H394" s="54"/>
      <c r="I394" s="54"/>
      <c r="J394" s="54"/>
      <c r="K394" s="57">
        <v>148.79</v>
      </c>
      <c r="L394" s="57">
        <f t="shared" si="38"/>
        <v>1190.32</v>
      </c>
      <c r="M394" s="424"/>
      <c r="N394" s="58"/>
      <c r="O394" s="382"/>
    </row>
    <row r="395" spans="2:15" ht="28.5" customHeight="1" x14ac:dyDescent="0.25">
      <c r="B395" s="76" t="s">
        <v>316</v>
      </c>
      <c r="C395" s="174"/>
      <c r="D395" s="54" t="s">
        <v>126</v>
      </c>
      <c r="E395" s="54"/>
      <c r="F395" s="54">
        <v>2.8</v>
      </c>
      <c r="G395" s="54">
        <v>40.68</v>
      </c>
      <c r="H395" s="54">
        <v>301.49</v>
      </c>
      <c r="I395" s="54">
        <v>376.86</v>
      </c>
      <c r="J395" s="54"/>
      <c r="K395" s="57">
        <v>148.79</v>
      </c>
      <c r="L395" s="57">
        <f t="shared" si="38"/>
        <v>416.61199999999997</v>
      </c>
      <c r="M395" s="424">
        <f t="shared" si="41"/>
        <v>1986.6179759999998</v>
      </c>
      <c r="N395" s="58">
        <f>M395*$N$2</f>
        <v>2483.2724699999999</v>
      </c>
      <c r="O395" s="382">
        <v>0</v>
      </c>
    </row>
    <row r="396" spans="2:15" ht="23.25" customHeight="1" x14ac:dyDescent="0.25">
      <c r="B396" s="76" t="s">
        <v>317</v>
      </c>
      <c r="C396" s="64" t="s">
        <v>105</v>
      </c>
      <c r="D396" s="54" t="s">
        <v>200</v>
      </c>
      <c r="E396" s="54"/>
      <c r="F396" s="54">
        <v>2.8</v>
      </c>
      <c r="G396" s="54">
        <v>46.7</v>
      </c>
      <c r="H396" s="54"/>
      <c r="I396" s="54"/>
      <c r="J396" s="54"/>
      <c r="K396" s="57">
        <v>173.42</v>
      </c>
      <c r="L396" s="57">
        <f t="shared" si="38"/>
        <v>485.57599999999991</v>
      </c>
      <c r="M396" s="424"/>
      <c r="N396" s="58"/>
      <c r="O396" s="382"/>
    </row>
    <row r="397" spans="2:15" ht="18.75" customHeight="1" x14ac:dyDescent="0.25">
      <c r="B397" s="160" t="s">
        <v>318</v>
      </c>
      <c r="C397" s="84" t="s">
        <v>319</v>
      </c>
      <c r="D397" s="54" t="s">
        <v>314</v>
      </c>
      <c r="E397" s="54"/>
      <c r="F397" s="54">
        <v>6.5</v>
      </c>
      <c r="G397" s="54">
        <v>156</v>
      </c>
      <c r="H397" s="54">
        <v>1319.25</v>
      </c>
      <c r="I397" s="54">
        <v>1649.07</v>
      </c>
      <c r="J397" s="54"/>
      <c r="K397" s="57">
        <v>178.39</v>
      </c>
      <c r="L397" s="57">
        <f t="shared" si="38"/>
        <v>1159.5349999999999</v>
      </c>
      <c r="M397" s="424">
        <f t="shared" si="41"/>
        <v>5837.3852939999988</v>
      </c>
      <c r="N397" s="58">
        <f>M397*$N$2</f>
        <v>7296.7316174999987</v>
      </c>
      <c r="O397" s="382">
        <v>0</v>
      </c>
    </row>
    <row r="398" spans="2:15" ht="18.75" customHeight="1" x14ac:dyDescent="0.25">
      <c r="B398" s="76" t="s">
        <v>320</v>
      </c>
      <c r="C398" s="84"/>
      <c r="D398" s="54" t="s">
        <v>200</v>
      </c>
      <c r="E398" s="54"/>
      <c r="F398" s="54">
        <v>8.6</v>
      </c>
      <c r="G398" s="54">
        <v>143.44999999999999</v>
      </c>
      <c r="H398" s="54"/>
      <c r="I398" s="54"/>
      <c r="J398" s="54"/>
      <c r="K398" s="57">
        <v>173.42</v>
      </c>
      <c r="L398" s="57">
        <f t="shared" si="38"/>
        <v>1491.4119999999998</v>
      </c>
      <c r="M398" s="57"/>
      <c r="N398" s="58"/>
      <c r="O398" s="382"/>
    </row>
    <row r="399" spans="2:15" ht="18.75" customHeight="1" x14ac:dyDescent="0.25">
      <c r="B399" s="96"/>
      <c r="C399" s="84"/>
      <c r="D399" s="54" t="s">
        <v>321</v>
      </c>
      <c r="E399" s="54"/>
      <c r="F399" s="54">
        <v>6.4</v>
      </c>
      <c r="G399" s="54">
        <v>82.94</v>
      </c>
      <c r="H399" s="54"/>
      <c r="I399" s="54"/>
      <c r="J399" s="54"/>
      <c r="K399" s="57">
        <v>148.79</v>
      </c>
      <c r="L399" s="57">
        <f t="shared" si="38"/>
        <v>952.25599999999997</v>
      </c>
      <c r="M399" s="424"/>
      <c r="N399" s="58"/>
      <c r="O399" s="382"/>
    </row>
    <row r="400" spans="2:15" ht="30" customHeight="1" x14ac:dyDescent="0.25">
      <c r="B400" s="53" t="s">
        <v>322</v>
      </c>
      <c r="C400" s="207" t="s">
        <v>286</v>
      </c>
      <c r="D400" s="54" t="s">
        <v>126</v>
      </c>
      <c r="E400" s="54"/>
      <c r="F400" s="54">
        <v>3.6</v>
      </c>
      <c r="G400" s="54">
        <v>52.31</v>
      </c>
      <c r="H400" s="54">
        <v>180.46</v>
      </c>
      <c r="I400" s="54">
        <v>225.58</v>
      </c>
      <c r="J400" s="54">
        <v>238.2</v>
      </c>
      <c r="K400" s="57">
        <v>148.79</v>
      </c>
      <c r="L400" s="57">
        <f t="shared" si="38"/>
        <v>535.64400000000001</v>
      </c>
      <c r="M400" s="424">
        <f>L400*2.202</f>
        <v>1179.4880880000001</v>
      </c>
      <c r="N400" s="58">
        <f>M400*$N$2</f>
        <v>1474.3601100000001</v>
      </c>
      <c r="O400" s="382">
        <f>M400*$N$1*$N$3</f>
        <v>1556.9242761600001</v>
      </c>
    </row>
    <row r="401" spans="1:15" ht="29.25" customHeight="1" x14ac:dyDescent="0.25">
      <c r="B401" s="62" t="s">
        <v>323</v>
      </c>
      <c r="C401" s="207"/>
      <c r="D401" s="54"/>
      <c r="E401" s="54"/>
      <c r="F401" s="54"/>
      <c r="G401" s="54"/>
      <c r="H401" s="54"/>
      <c r="I401" s="54"/>
      <c r="J401" s="54"/>
      <c r="K401" s="57"/>
      <c r="L401" s="57"/>
      <c r="M401" s="424"/>
      <c r="N401" s="58"/>
      <c r="O401" s="382"/>
    </row>
    <row r="402" spans="1:15" ht="24.75" customHeight="1" x14ac:dyDescent="0.25">
      <c r="B402" s="470" t="s">
        <v>324</v>
      </c>
      <c r="C402" s="64" t="s">
        <v>325</v>
      </c>
      <c r="D402" s="54" t="s">
        <v>126</v>
      </c>
      <c r="E402" s="54"/>
      <c r="F402" s="54">
        <v>3</v>
      </c>
      <c r="G402" s="54">
        <v>43.59</v>
      </c>
      <c r="H402" s="54">
        <v>323.02</v>
      </c>
      <c r="I402" s="54">
        <v>403.78</v>
      </c>
      <c r="J402" s="54">
        <v>426.4</v>
      </c>
      <c r="K402" s="57">
        <v>148.79</v>
      </c>
      <c r="L402" s="57">
        <f t="shared" ref="L402:L422" si="42">F402*K402</f>
        <v>446.37</v>
      </c>
      <c r="M402" s="424">
        <f>(L402+L403)*2.202</f>
        <v>2128.51926</v>
      </c>
      <c r="N402" s="58">
        <f>M402*$N$2</f>
        <v>2660.6490750000003</v>
      </c>
      <c r="O402" s="382">
        <f>M402*$N$1*$N$3</f>
        <v>2809.6454232000001</v>
      </c>
    </row>
    <row r="403" spans="1:15" ht="24.75" customHeight="1" x14ac:dyDescent="0.25">
      <c r="B403" s="470"/>
      <c r="C403" s="174" t="s">
        <v>326</v>
      </c>
      <c r="D403" s="46" t="s">
        <v>200</v>
      </c>
      <c r="E403" s="46"/>
      <c r="F403" s="46">
        <v>3</v>
      </c>
      <c r="G403" s="46">
        <v>50.04</v>
      </c>
      <c r="H403" s="46"/>
      <c r="I403" s="46"/>
      <c r="J403" s="46"/>
      <c r="K403" s="57">
        <v>173.42</v>
      </c>
      <c r="L403" s="51">
        <f t="shared" si="42"/>
        <v>520.26</v>
      </c>
      <c r="M403" s="425"/>
      <c r="N403" s="58">
        <v>0</v>
      </c>
      <c r="O403" s="382">
        <v>0</v>
      </c>
    </row>
    <row r="404" spans="1:15" ht="36" customHeight="1" x14ac:dyDescent="0.25">
      <c r="B404" s="75" t="s">
        <v>327</v>
      </c>
      <c r="C404" s="84" t="s">
        <v>105</v>
      </c>
      <c r="D404" s="54" t="s">
        <v>200</v>
      </c>
      <c r="E404" s="54"/>
      <c r="F404" s="54">
        <v>1.5</v>
      </c>
      <c r="G404" s="54">
        <v>25.02</v>
      </c>
      <c r="H404" s="54">
        <v>86.32</v>
      </c>
      <c r="I404" s="54">
        <v>107.9</v>
      </c>
      <c r="J404" s="54">
        <v>113.9</v>
      </c>
      <c r="K404" s="57">
        <v>173.42</v>
      </c>
      <c r="L404" s="57">
        <f t="shared" si="42"/>
        <v>260.13</v>
      </c>
      <c r="M404" s="424">
        <f>L404*2.202</f>
        <v>572.80625999999995</v>
      </c>
      <c r="N404" s="58">
        <f>M404*$N$2</f>
        <v>716.00782499999991</v>
      </c>
      <c r="O404" s="382">
        <f>M404*$N$1*$N$3</f>
        <v>756.10426319999999</v>
      </c>
    </row>
    <row r="405" spans="1:15" ht="24.75" customHeight="1" x14ac:dyDescent="0.25">
      <c r="B405" s="474" t="s">
        <v>328</v>
      </c>
      <c r="C405" s="54" t="s">
        <v>298</v>
      </c>
      <c r="D405" s="46" t="s">
        <v>329</v>
      </c>
      <c r="E405" s="208"/>
      <c r="F405" s="208">
        <v>1.5</v>
      </c>
      <c r="G405" s="208">
        <v>30.09</v>
      </c>
      <c r="H405" s="46">
        <v>179</v>
      </c>
      <c r="I405" s="46">
        <v>223.75</v>
      </c>
      <c r="J405" s="46">
        <v>236.3</v>
      </c>
      <c r="K405" s="57">
        <v>178.39</v>
      </c>
      <c r="L405" s="51">
        <f t="shared" si="42"/>
        <v>267.58499999999998</v>
      </c>
      <c r="M405" s="425">
        <f>(L405+L406)*2.202</f>
        <v>1080.67554</v>
      </c>
      <c r="N405" s="52">
        <f>M405*$N$2</f>
        <v>1350.844425</v>
      </c>
      <c r="O405" s="381">
        <f>M405*$N$1*$N$3</f>
        <v>1426.4917128000002</v>
      </c>
    </row>
    <row r="406" spans="1:15" ht="21.75" customHeight="1" x14ac:dyDescent="0.25">
      <c r="B406" s="474"/>
      <c r="C406" s="54"/>
      <c r="D406" s="54" t="s">
        <v>126</v>
      </c>
      <c r="E406" s="209"/>
      <c r="F406" s="209">
        <v>1.5</v>
      </c>
      <c r="G406" s="209">
        <v>21.8</v>
      </c>
      <c r="H406" s="54"/>
      <c r="I406" s="54"/>
      <c r="J406" s="54"/>
      <c r="K406" s="57">
        <v>148.79</v>
      </c>
      <c r="L406" s="57">
        <f t="shared" si="42"/>
        <v>223.185</v>
      </c>
      <c r="M406" s="425"/>
      <c r="N406" s="58">
        <v>0</v>
      </c>
      <c r="O406" s="382">
        <v>0</v>
      </c>
    </row>
    <row r="407" spans="1:15" ht="23.25" customHeight="1" x14ac:dyDescent="0.25">
      <c r="B407" s="476" t="s">
        <v>330</v>
      </c>
      <c r="C407" s="46" t="s">
        <v>295</v>
      </c>
      <c r="D407" s="54" t="s">
        <v>126</v>
      </c>
      <c r="E407" s="209"/>
      <c r="F407" s="209">
        <v>4</v>
      </c>
      <c r="G407" s="209">
        <v>58.12</v>
      </c>
      <c r="H407" s="54">
        <v>430.7</v>
      </c>
      <c r="I407" s="54">
        <v>538.37</v>
      </c>
      <c r="J407" s="54">
        <v>568.5</v>
      </c>
      <c r="K407" s="57">
        <v>148.79</v>
      </c>
      <c r="L407" s="57">
        <f t="shared" si="42"/>
        <v>595.16</v>
      </c>
      <c r="M407" s="425">
        <f t="shared" ref="M407" si="43">(L407+L408)*2.202</f>
        <v>2838.0256799999997</v>
      </c>
      <c r="N407" s="58">
        <f>M407*$N$2</f>
        <v>3547.5320999999994</v>
      </c>
      <c r="O407" s="382">
        <f>M407*$N$1*$N$3</f>
        <v>3746.1938975999997</v>
      </c>
    </row>
    <row r="408" spans="1:15" ht="21.75" customHeight="1" x14ac:dyDescent="0.25">
      <c r="B408" s="476"/>
      <c r="C408" s="54"/>
      <c r="D408" s="54" t="s">
        <v>331</v>
      </c>
      <c r="E408" s="209"/>
      <c r="F408" s="209">
        <v>4</v>
      </c>
      <c r="G408" s="209">
        <v>66.72</v>
      </c>
      <c r="H408" s="54"/>
      <c r="I408" s="54"/>
      <c r="J408" s="54"/>
      <c r="K408" s="57">
        <v>173.42</v>
      </c>
      <c r="L408" s="57">
        <f t="shared" si="42"/>
        <v>693.68</v>
      </c>
      <c r="M408" s="57"/>
      <c r="N408" s="58">
        <v>0</v>
      </c>
      <c r="O408" s="382">
        <v>0</v>
      </c>
    </row>
    <row r="409" spans="1:15" ht="23.25" customHeight="1" x14ac:dyDescent="0.25">
      <c r="B409" s="76" t="s">
        <v>332</v>
      </c>
      <c r="C409" s="77" t="s">
        <v>220</v>
      </c>
      <c r="D409" s="54" t="s">
        <v>126</v>
      </c>
      <c r="E409" s="46"/>
      <c r="F409" s="46">
        <v>4.3</v>
      </c>
      <c r="G409" s="46">
        <v>62.48</v>
      </c>
      <c r="H409" s="46">
        <v>215.55</v>
      </c>
      <c r="I409" s="46">
        <v>269.44</v>
      </c>
      <c r="J409" s="46">
        <v>284.5</v>
      </c>
      <c r="K409" s="57">
        <v>148.79</v>
      </c>
      <c r="L409" s="51">
        <f t="shared" si="42"/>
        <v>639.79699999999991</v>
      </c>
      <c r="M409" s="425">
        <f>L409*2.202</f>
        <v>1408.8329939999999</v>
      </c>
      <c r="N409" s="52">
        <f>M409*$N$2</f>
        <v>1761.0412425</v>
      </c>
      <c r="O409" s="381">
        <f>M409*$N$1*$N$3</f>
        <v>1859.6595520799999</v>
      </c>
    </row>
    <row r="410" spans="1:15" ht="21.75" customHeight="1" x14ac:dyDescent="0.25">
      <c r="B410" s="75" t="s">
        <v>333</v>
      </c>
      <c r="C410" s="54" t="s">
        <v>286</v>
      </c>
      <c r="D410" s="54" t="s">
        <v>126</v>
      </c>
      <c r="E410" s="54"/>
      <c r="F410" s="54">
        <v>1</v>
      </c>
      <c r="G410" s="54">
        <v>14.53</v>
      </c>
      <c r="H410" s="54">
        <v>50.13</v>
      </c>
      <c r="I410" s="54">
        <v>62.66</v>
      </c>
      <c r="J410" s="54">
        <v>66.2</v>
      </c>
      <c r="K410" s="57">
        <v>148.79</v>
      </c>
      <c r="L410" s="57">
        <f t="shared" si="42"/>
        <v>148.79</v>
      </c>
      <c r="M410" s="424">
        <f>L410*2.202</f>
        <v>327.63558</v>
      </c>
      <c r="N410" s="58">
        <f>M410*$N$2</f>
        <v>409.54447500000003</v>
      </c>
      <c r="O410" s="382">
        <f>M410*$N$1*$N$3</f>
        <v>432.47896560000004</v>
      </c>
    </row>
    <row r="411" spans="1:15" ht="20.25" customHeight="1" x14ac:dyDescent="0.25">
      <c r="A411" s="210"/>
      <c r="B411" s="474" t="s">
        <v>334</v>
      </c>
      <c r="C411" s="46" t="s">
        <v>105</v>
      </c>
      <c r="D411" s="54" t="s">
        <v>335</v>
      </c>
      <c r="E411" s="209"/>
      <c r="F411" s="209">
        <v>1</v>
      </c>
      <c r="G411" s="209">
        <v>17.440000000000001</v>
      </c>
      <c r="H411" s="54">
        <v>110.3</v>
      </c>
      <c r="I411" s="54">
        <v>137.87</v>
      </c>
      <c r="J411" s="54">
        <v>145.6</v>
      </c>
      <c r="K411" s="57">
        <v>153.06</v>
      </c>
      <c r="L411" s="57">
        <f t="shared" si="42"/>
        <v>153.06</v>
      </c>
      <c r="M411" s="424">
        <f>(L411+L412)*2.202</f>
        <v>664.67370000000005</v>
      </c>
      <c r="N411" s="58">
        <f>M411*$N$2</f>
        <v>830.84212500000012</v>
      </c>
      <c r="O411" s="382">
        <f>M411*$N$1*$N$3</f>
        <v>877.36928400000011</v>
      </c>
    </row>
    <row r="412" spans="1:15" ht="20.25" customHeight="1" x14ac:dyDescent="0.25">
      <c r="A412" s="210"/>
      <c r="B412" s="474"/>
      <c r="C412" s="65"/>
      <c r="D412" s="54" t="s">
        <v>126</v>
      </c>
      <c r="E412" s="209"/>
      <c r="F412" s="209">
        <v>1</v>
      </c>
      <c r="G412" s="209">
        <v>14.53</v>
      </c>
      <c r="H412" s="54"/>
      <c r="I412" s="54"/>
      <c r="J412" s="54"/>
      <c r="K412" s="57">
        <v>148.79</v>
      </c>
      <c r="L412" s="57">
        <f t="shared" si="42"/>
        <v>148.79</v>
      </c>
      <c r="M412" s="57"/>
      <c r="N412" s="58">
        <v>0</v>
      </c>
      <c r="O412" s="382">
        <v>0</v>
      </c>
    </row>
    <row r="413" spans="1:15" ht="22.5" customHeight="1" x14ac:dyDescent="0.25">
      <c r="B413" s="75" t="s">
        <v>336</v>
      </c>
      <c r="C413" s="54" t="s">
        <v>105</v>
      </c>
      <c r="D413" s="54" t="s">
        <v>126</v>
      </c>
      <c r="E413" s="54"/>
      <c r="F413" s="54">
        <v>0.96</v>
      </c>
      <c r="G413" s="54">
        <v>13.95</v>
      </c>
      <c r="H413" s="54">
        <v>48.12</v>
      </c>
      <c r="I413" s="54">
        <v>60.15</v>
      </c>
      <c r="J413" s="54">
        <v>63.5</v>
      </c>
      <c r="K413" s="57">
        <v>148.79</v>
      </c>
      <c r="L413" s="57">
        <f t="shared" si="42"/>
        <v>142.83839999999998</v>
      </c>
      <c r="M413" s="424">
        <f>L413*2.202</f>
        <v>314.53015679999993</v>
      </c>
      <c r="N413" s="58">
        <f t="shared" ref="N413:N419" si="44">M413*$N$2</f>
        <v>393.16269599999993</v>
      </c>
      <c r="O413" s="382">
        <f t="shared" ref="O413:O419" si="45">M413*$N$1*$N$3</f>
        <v>415.17980697599995</v>
      </c>
    </row>
    <row r="414" spans="1:15" ht="33.75" customHeight="1" x14ac:dyDescent="0.25">
      <c r="B414" s="76" t="s">
        <v>337</v>
      </c>
      <c r="C414" s="77" t="s">
        <v>312</v>
      </c>
      <c r="D414" s="54" t="s">
        <v>126</v>
      </c>
      <c r="E414" s="54"/>
      <c r="F414" s="54">
        <v>1.2</v>
      </c>
      <c r="G414" s="54">
        <v>17.440000000000001</v>
      </c>
      <c r="H414" s="54">
        <v>60.15</v>
      </c>
      <c r="I414" s="54">
        <v>75.19</v>
      </c>
      <c r="J414" s="54">
        <v>79.400000000000006</v>
      </c>
      <c r="K414" s="57">
        <v>148.79</v>
      </c>
      <c r="L414" s="57">
        <f t="shared" si="42"/>
        <v>178.54799999999997</v>
      </c>
      <c r="M414" s="424">
        <f t="shared" ref="M414:M418" si="46">L414*2.202</f>
        <v>393.16269599999993</v>
      </c>
      <c r="N414" s="58">
        <f t="shared" si="44"/>
        <v>491.45336999999989</v>
      </c>
      <c r="O414" s="382">
        <f t="shared" si="45"/>
        <v>518.97475871999995</v>
      </c>
    </row>
    <row r="415" spans="1:15" ht="33.75" customHeight="1" x14ac:dyDescent="0.25">
      <c r="B415" s="75" t="s">
        <v>338</v>
      </c>
      <c r="C415" s="54" t="s">
        <v>298</v>
      </c>
      <c r="D415" s="54" t="s">
        <v>126</v>
      </c>
      <c r="E415" s="54"/>
      <c r="F415" s="54">
        <v>1</v>
      </c>
      <c r="G415" s="54">
        <v>14.53</v>
      </c>
      <c r="H415" s="54">
        <v>50.13</v>
      </c>
      <c r="I415" s="54">
        <v>62.66</v>
      </c>
      <c r="J415" s="54">
        <v>66.2</v>
      </c>
      <c r="K415" s="57">
        <v>148.79</v>
      </c>
      <c r="L415" s="57">
        <f t="shared" si="42"/>
        <v>148.79</v>
      </c>
      <c r="M415" s="424">
        <f t="shared" si="46"/>
        <v>327.63558</v>
      </c>
      <c r="N415" s="58">
        <f t="shared" si="44"/>
        <v>409.54447500000003</v>
      </c>
      <c r="O415" s="382">
        <f t="shared" si="45"/>
        <v>432.47896560000004</v>
      </c>
    </row>
    <row r="416" spans="1:15" ht="21.75" customHeight="1" x14ac:dyDescent="0.25">
      <c r="B416" s="75" t="s">
        <v>339</v>
      </c>
      <c r="C416" s="54" t="s">
        <v>295</v>
      </c>
      <c r="D416" s="54" t="s">
        <v>126</v>
      </c>
      <c r="E416" s="54"/>
      <c r="F416" s="54">
        <v>2.8</v>
      </c>
      <c r="G416" s="54">
        <v>40.68</v>
      </c>
      <c r="H416" s="54">
        <v>140.36000000000001</v>
      </c>
      <c r="I416" s="54">
        <v>175.45</v>
      </c>
      <c r="J416" s="54">
        <v>185.3</v>
      </c>
      <c r="K416" s="57">
        <v>148.79</v>
      </c>
      <c r="L416" s="57">
        <f t="shared" si="42"/>
        <v>416.61199999999997</v>
      </c>
      <c r="M416" s="424">
        <f t="shared" si="46"/>
        <v>917.37962399999992</v>
      </c>
      <c r="N416" s="58">
        <f t="shared" si="44"/>
        <v>1146.72453</v>
      </c>
      <c r="O416" s="382">
        <f t="shared" si="45"/>
        <v>1210.94110368</v>
      </c>
    </row>
    <row r="417" spans="1:16" ht="24" customHeight="1" x14ac:dyDescent="0.25">
      <c r="B417" s="75" t="s">
        <v>340</v>
      </c>
      <c r="C417" s="54" t="s">
        <v>49</v>
      </c>
      <c r="D417" s="54" t="s">
        <v>126</v>
      </c>
      <c r="E417" s="54"/>
      <c r="F417" s="54">
        <v>1</v>
      </c>
      <c r="G417" s="54">
        <v>14.53</v>
      </c>
      <c r="H417" s="54">
        <v>50.13</v>
      </c>
      <c r="I417" s="54">
        <v>62.66</v>
      </c>
      <c r="J417" s="54">
        <v>66.2</v>
      </c>
      <c r="K417" s="57">
        <v>148.79</v>
      </c>
      <c r="L417" s="57">
        <f t="shared" si="42"/>
        <v>148.79</v>
      </c>
      <c r="M417" s="424">
        <f t="shared" si="46"/>
        <v>327.63558</v>
      </c>
      <c r="N417" s="58">
        <f t="shared" si="44"/>
        <v>409.54447500000003</v>
      </c>
      <c r="O417" s="382">
        <f t="shared" si="45"/>
        <v>432.47896560000004</v>
      </c>
    </row>
    <row r="418" spans="1:16" ht="39.75" customHeight="1" x14ac:dyDescent="0.25">
      <c r="B418" s="76" t="s">
        <v>341</v>
      </c>
      <c r="C418" s="77" t="s">
        <v>49</v>
      </c>
      <c r="D418" s="54" t="s">
        <v>126</v>
      </c>
      <c r="E418" s="54"/>
      <c r="F418" s="54">
        <v>1.44</v>
      </c>
      <c r="G418" s="54">
        <v>20.92</v>
      </c>
      <c r="H418" s="54">
        <v>72.19</v>
      </c>
      <c r="I418" s="54">
        <v>90.23</v>
      </c>
      <c r="J418" s="54">
        <v>95.3</v>
      </c>
      <c r="K418" s="57">
        <v>148.79</v>
      </c>
      <c r="L418" s="57">
        <f t="shared" si="42"/>
        <v>214.25759999999997</v>
      </c>
      <c r="M418" s="424">
        <f t="shared" si="46"/>
        <v>471.79523519999992</v>
      </c>
      <c r="N418" s="58">
        <f t="shared" si="44"/>
        <v>589.74404399999992</v>
      </c>
      <c r="O418" s="382">
        <f t="shared" si="45"/>
        <v>622.7697104639999</v>
      </c>
    </row>
    <row r="419" spans="1:16" ht="21" customHeight="1" x14ac:dyDescent="0.25">
      <c r="B419" s="474" t="s">
        <v>342</v>
      </c>
      <c r="C419" s="54" t="s">
        <v>343</v>
      </c>
      <c r="D419" s="54" t="s">
        <v>335</v>
      </c>
      <c r="E419" s="209"/>
      <c r="F419" s="209">
        <v>1.08</v>
      </c>
      <c r="G419" s="209">
        <v>18.84</v>
      </c>
      <c r="H419" s="54">
        <v>119.12</v>
      </c>
      <c r="I419" s="54">
        <v>148.9</v>
      </c>
      <c r="J419" s="54">
        <v>157.19999999999999</v>
      </c>
      <c r="K419" s="57">
        <v>153.06</v>
      </c>
      <c r="L419" s="57">
        <f t="shared" si="42"/>
        <v>165.3048</v>
      </c>
      <c r="M419" s="424">
        <f>(L419+L420)*2.202</f>
        <v>717.84759599999995</v>
      </c>
      <c r="N419" s="58">
        <f t="shared" si="44"/>
        <v>897.30949499999997</v>
      </c>
      <c r="O419" s="382">
        <f t="shared" si="45"/>
        <v>947.55882671999996</v>
      </c>
    </row>
    <row r="420" spans="1:16" ht="21.75" customHeight="1" x14ac:dyDescent="0.25">
      <c r="B420" s="474"/>
      <c r="C420" s="77"/>
      <c r="D420" s="54" t="s">
        <v>126</v>
      </c>
      <c r="E420" s="209"/>
      <c r="F420" s="209">
        <v>1.08</v>
      </c>
      <c r="G420" s="209">
        <v>15.69</v>
      </c>
      <c r="H420" s="54"/>
      <c r="I420" s="54"/>
      <c r="J420" s="54"/>
      <c r="K420" s="57">
        <v>148.79</v>
      </c>
      <c r="L420" s="57">
        <f t="shared" si="42"/>
        <v>160.69319999999999</v>
      </c>
      <c r="M420" s="57"/>
      <c r="N420" s="58"/>
      <c r="O420" s="382"/>
    </row>
    <row r="421" spans="1:16" ht="46.5" customHeight="1" x14ac:dyDescent="0.25">
      <c r="B421" s="75" t="s">
        <v>344</v>
      </c>
      <c r="C421" s="54" t="s">
        <v>25</v>
      </c>
      <c r="D421" s="54" t="s">
        <v>345</v>
      </c>
      <c r="E421" s="54"/>
      <c r="F421" s="54">
        <v>1</v>
      </c>
      <c r="G421" s="54">
        <v>27.6</v>
      </c>
      <c r="H421" s="54">
        <v>95.22</v>
      </c>
      <c r="I421" s="54">
        <v>119.03</v>
      </c>
      <c r="J421" s="54">
        <v>125.7</v>
      </c>
      <c r="K421" s="57">
        <v>221.47</v>
      </c>
      <c r="L421" s="57">
        <f t="shared" si="42"/>
        <v>221.47</v>
      </c>
      <c r="M421" s="57">
        <f>L421*2.202</f>
        <v>487.67694</v>
      </c>
      <c r="N421" s="58">
        <f>M421*$N$2</f>
        <v>609.59617500000002</v>
      </c>
      <c r="O421" s="382">
        <f>M421*$N$1*$N$3</f>
        <v>643.73356080000008</v>
      </c>
    </row>
    <row r="422" spans="1:16" ht="33.75" customHeight="1" x14ac:dyDescent="0.25">
      <c r="B422" s="211" t="s">
        <v>346</v>
      </c>
      <c r="C422" s="146" t="s">
        <v>49</v>
      </c>
      <c r="D422" s="101" t="s">
        <v>345</v>
      </c>
      <c r="E422" s="101"/>
      <c r="F422" s="101">
        <v>1.5</v>
      </c>
      <c r="G422" s="101">
        <v>41.4</v>
      </c>
      <c r="H422" s="101">
        <v>142.83000000000001</v>
      </c>
      <c r="I422" s="101">
        <v>178.54</v>
      </c>
      <c r="J422" s="101">
        <v>188.5</v>
      </c>
      <c r="K422" s="104">
        <v>221.47</v>
      </c>
      <c r="L422" s="104">
        <f t="shared" si="42"/>
        <v>332.20499999999998</v>
      </c>
      <c r="M422" s="104">
        <f>L422*2.202</f>
        <v>731.51540999999997</v>
      </c>
      <c r="N422" s="105">
        <f>M422*$N$2</f>
        <v>914.39426249999997</v>
      </c>
      <c r="O422" s="385">
        <f>M422*$N$1*$N$3</f>
        <v>965.6003412</v>
      </c>
    </row>
    <row r="423" spans="1:16" ht="24.75" customHeight="1" x14ac:dyDescent="0.25">
      <c r="B423" s="106"/>
      <c r="C423" s="108"/>
      <c r="D423" s="108"/>
      <c r="E423" s="108"/>
      <c r="F423" s="108"/>
      <c r="G423" s="108"/>
      <c r="H423" s="108"/>
      <c r="I423" s="108"/>
      <c r="J423" s="108"/>
      <c r="K423" s="109"/>
      <c r="L423" s="109"/>
      <c r="M423" s="109"/>
      <c r="N423" s="135"/>
      <c r="O423" s="390"/>
    </row>
    <row r="424" spans="1:16" s="34" customFormat="1" ht="15.75" x14ac:dyDescent="0.25">
      <c r="A424" s="40"/>
      <c r="B424" s="35" t="s">
        <v>347</v>
      </c>
      <c r="C424" s="36"/>
      <c r="D424" s="37"/>
      <c r="E424" s="37"/>
      <c r="F424" s="37"/>
      <c r="G424" s="37"/>
      <c r="H424" s="37"/>
      <c r="I424" s="37"/>
      <c r="J424" s="37"/>
      <c r="K424" s="38"/>
      <c r="L424" s="36"/>
      <c r="M424" s="38"/>
      <c r="N424" s="39"/>
      <c r="O424" s="379"/>
      <c r="P424" s="40"/>
    </row>
    <row r="425" spans="1:16" s="34" customFormat="1" ht="15.75" x14ac:dyDescent="0.25">
      <c r="A425" s="40"/>
      <c r="B425" s="35" t="s">
        <v>5</v>
      </c>
      <c r="C425" s="36"/>
      <c r="D425" s="37"/>
      <c r="E425" s="37"/>
      <c r="F425" s="37"/>
      <c r="G425" s="37"/>
      <c r="H425" s="37"/>
      <c r="I425" s="37"/>
      <c r="J425" s="37"/>
      <c r="K425" s="38"/>
      <c r="L425" s="36"/>
      <c r="M425" s="38"/>
      <c r="N425" s="39"/>
      <c r="O425" s="379"/>
      <c r="P425" s="40"/>
    </row>
    <row r="426" spans="1:16" s="34" customFormat="1" ht="15.75" x14ac:dyDescent="0.25">
      <c r="A426" s="40"/>
      <c r="B426" s="35"/>
      <c r="C426" s="36"/>
      <c r="D426" s="37"/>
      <c r="E426" s="37"/>
      <c r="F426" s="37"/>
      <c r="G426" s="37"/>
      <c r="H426" s="37"/>
      <c r="I426" s="37"/>
      <c r="J426" s="37"/>
      <c r="K426" s="38"/>
      <c r="L426" s="36"/>
      <c r="M426" s="38"/>
      <c r="N426" s="39"/>
      <c r="O426" s="379"/>
      <c r="P426" s="40"/>
    </row>
    <row r="427" spans="1:16" ht="12.75" customHeight="1" x14ac:dyDescent="0.25">
      <c r="B427" s="448" t="s">
        <v>13</v>
      </c>
      <c r="C427" s="449" t="s">
        <v>14</v>
      </c>
      <c r="D427" s="449" t="s">
        <v>15</v>
      </c>
      <c r="E427" s="449"/>
      <c r="F427" s="449" t="s">
        <v>348</v>
      </c>
      <c r="G427" s="449" t="s">
        <v>349</v>
      </c>
      <c r="H427" s="449" t="s">
        <v>21</v>
      </c>
      <c r="I427" s="477" t="s">
        <v>19</v>
      </c>
      <c r="J427" s="477"/>
      <c r="K427" s="448" t="s">
        <v>20</v>
      </c>
      <c r="L427" s="449" t="s">
        <v>17</v>
      </c>
      <c r="M427" s="452" t="s">
        <v>21</v>
      </c>
      <c r="N427" s="453" t="s">
        <v>19</v>
      </c>
      <c r="O427" s="453"/>
    </row>
    <row r="428" spans="1:16" ht="57" customHeight="1" x14ac:dyDescent="0.25">
      <c r="B428" s="448"/>
      <c r="C428" s="449"/>
      <c r="D428" s="449"/>
      <c r="E428" s="449"/>
      <c r="F428" s="449"/>
      <c r="G428" s="449"/>
      <c r="H428" s="449"/>
      <c r="I428" s="120" t="s">
        <v>350</v>
      </c>
      <c r="J428" s="43" t="s">
        <v>23</v>
      </c>
      <c r="K428" s="448"/>
      <c r="L428" s="449"/>
      <c r="M428" s="452"/>
      <c r="N428" s="42" t="s">
        <v>22</v>
      </c>
      <c r="O428" s="380" t="s">
        <v>23</v>
      </c>
    </row>
    <row r="429" spans="1:16" x14ac:dyDescent="0.25">
      <c r="B429" s="181" t="s">
        <v>351</v>
      </c>
      <c r="C429" s="172" t="s">
        <v>25</v>
      </c>
      <c r="D429" s="212" t="s">
        <v>345</v>
      </c>
      <c r="E429" s="212"/>
      <c r="F429" s="172">
        <v>4</v>
      </c>
      <c r="G429" s="212">
        <v>110.4</v>
      </c>
      <c r="H429" s="212">
        <v>360.88</v>
      </c>
      <c r="I429" s="172">
        <v>476.1</v>
      </c>
      <c r="J429" s="172">
        <v>502.8</v>
      </c>
      <c r="K429" s="57">
        <v>221.47</v>
      </c>
      <c r="L429" s="213">
        <f t="shared" ref="L429:L460" si="47">F429*K429</f>
        <v>885.88</v>
      </c>
      <c r="M429" s="213">
        <f>L429*2.202</f>
        <v>1950.70776</v>
      </c>
      <c r="N429" s="214">
        <f>M429*$N$2</f>
        <v>2438.3847000000001</v>
      </c>
      <c r="O429" s="401">
        <f>M429*$N$1*$N$3</f>
        <v>2574.9342432000003</v>
      </c>
    </row>
    <row r="430" spans="1:16" ht="15" customHeight="1" x14ac:dyDescent="0.25">
      <c r="B430" s="470" t="s">
        <v>352</v>
      </c>
      <c r="C430" s="84" t="s">
        <v>105</v>
      </c>
      <c r="D430" s="175" t="s">
        <v>353</v>
      </c>
      <c r="E430" s="215"/>
      <c r="F430" s="216">
        <v>2</v>
      </c>
      <c r="G430" s="215">
        <v>55.2</v>
      </c>
      <c r="H430" s="217">
        <v>290.7</v>
      </c>
      <c r="I430" s="218">
        <v>363.37</v>
      </c>
      <c r="J430" s="84"/>
      <c r="K430" s="57">
        <v>221.47</v>
      </c>
      <c r="L430" s="185">
        <f t="shared" si="47"/>
        <v>442.94</v>
      </c>
      <c r="M430" s="185">
        <f>(L430+L431)*2.202</f>
        <v>1739.09556</v>
      </c>
      <c r="N430" s="186">
        <f>M430*$N$2</f>
        <v>2173.8694500000001</v>
      </c>
      <c r="O430" s="398">
        <v>0</v>
      </c>
    </row>
    <row r="431" spans="1:16" x14ac:dyDescent="0.25">
      <c r="B431" s="470"/>
      <c r="C431" s="84"/>
      <c r="D431" s="175" t="s">
        <v>200</v>
      </c>
      <c r="E431" s="215"/>
      <c r="F431" s="216">
        <v>2</v>
      </c>
      <c r="G431" s="215">
        <v>29.06</v>
      </c>
      <c r="H431" s="217"/>
      <c r="I431" s="218"/>
      <c r="J431" s="84"/>
      <c r="K431" s="57">
        <v>173.42</v>
      </c>
      <c r="L431" s="185">
        <f t="shared" si="47"/>
        <v>346.84</v>
      </c>
      <c r="M431" s="185"/>
      <c r="N431" s="186">
        <v>0</v>
      </c>
      <c r="O431" s="398">
        <v>0</v>
      </c>
    </row>
    <row r="432" spans="1:16" x14ac:dyDescent="0.25">
      <c r="B432" s="76" t="s">
        <v>354</v>
      </c>
      <c r="C432" s="180" t="s">
        <v>105</v>
      </c>
      <c r="D432" s="175" t="s">
        <v>345</v>
      </c>
      <c r="E432" s="175"/>
      <c r="F432" s="84">
        <v>2</v>
      </c>
      <c r="G432" s="175">
        <v>55.2</v>
      </c>
      <c r="H432" s="175">
        <v>190.44</v>
      </c>
      <c r="I432" s="84">
        <v>238.05</v>
      </c>
      <c r="J432" s="84"/>
      <c r="K432" s="57">
        <v>221.47</v>
      </c>
      <c r="L432" s="185">
        <f t="shared" si="47"/>
        <v>442.94</v>
      </c>
      <c r="M432" s="185">
        <f>L432*2.202</f>
        <v>975.35388</v>
      </c>
      <c r="N432" s="186">
        <f>M432*$N$2</f>
        <v>1219.19235</v>
      </c>
      <c r="O432" s="398">
        <v>0</v>
      </c>
    </row>
    <row r="433" spans="2:15" ht="19.5" customHeight="1" x14ac:dyDescent="0.25">
      <c r="B433" s="470" t="s">
        <v>355</v>
      </c>
      <c r="C433" s="84" t="s">
        <v>105</v>
      </c>
      <c r="D433" s="175" t="s">
        <v>353</v>
      </c>
      <c r="E433" s="215"/>
      <c r="F433" s="216">
        <v>2.5</v>
      </c>
      <c r="G433" s="215">
        <v>69</v>
      </c>
      <c r="H433" s="217">
        <v>363.37</v>
      </c>
      <c r="I433" s="218">
        <v>454.21</v>
      </c>
      <c r="J433" s="84"/>
      <c r="K433" s="57">
        <v>221.47</v>
      </c>
      <c r="L433" s="185">
        <f t="shared" si="47"/>
        <v>553.67499999999995</v>
      </c>
      <c r="M433" s="185">
        <f>(L433+L434)*2.202</f>
        <v>2173.8694499999997</v>
      </c>
      <c r="N433" s="186">
        <f>M433*$N$2</f>
        <v>2717.3368124999997</v>
      </c>
      <c r="O433" s="398">
        <v>0</v>
      </c>
    </row>
    <row r="434" spans="2:15" ht="19.5" customHeight="1" x14ac:dyDescent="0.25">
      <c r="B434" s="470"/>
      <c r="C434" s="84"/>
      <c r="D434" s="175" t="s">
        <v>200</v>
      </c>
      <c r="E434" s="215"/>
      <c r="F434" s="216">
        <v>2.5</v>
      </c>
      <c r="G434" s="215">
        <v>36.33</v>
      </c>
      <c r="H434" s="217"/>
      <c r="I434" s="218"/>
      <c r="J434" s="84"/>
      <c r="K434" s="57">
        <v>173.42</v>
      </c>
      <c r="L434" s="185">
        <f t="shared" si="47"/>
        <v>433.54999999999995</v>
      </c>
      <c r="M434" s="185"/>
      <c r="N434" s="186">
        <v>0</v>
      </c>
      <c r="O434" s="398">
        <v>0</v>
      </c>
    </row>
    <row r="435" spans="2:15" ht="45.75" customHeight="1" x14ac:dyDescent="0.25">
      <c r="B435" s="75" t="s">
        <v>356</v>
      </c>
      <c r="C435" s="84" t="s">
        <v>105</v>
      </c>
      <c r="D435" s="175" t="s">
        <v>345</v>
      </c>
      <c r="E435" s="175"/>
      <c r="F435" s="84">
        <v>1</v>
      </c>
      <c r="G435" s="175">
        <v>27.6</v>
      </c>
      <c r="H435" s="175">
        <v>95.22</v>
      </c>
      <c r="I435" s="84">
        <v>119.03</v>
      </c>
      <c r="J435" s="84"/>
      <c r="K435" s="57">
        <v>221.47</v>
      </c>
      <c r="L435" s="185">
        <f t="shared" si="47"/>
        <v>221.47</v>
      </c>
      <c r="M435" s="185">
        <f>L435*2.202</f>
        <v>487.67694</v>
      </c>
      <c r="N435" s="186">
        <f>M435*$N$2</f>
        <v>609.59617500000002</v>
      </c>
      <c r="O435" s="398">
        <v>0</v>
      </c>
    </row>
    <row r="436" spans="2:15" ht="26.25" customHeight="1" x14ac:dyDescent="0.25">
      <c r="B436" s="476" t="s">
        <v>357</v>
      </c>
      <c r="C436" s="174" t="s">
        <v>105</v>
      </c>
      <c r="D436" s="219" t="s">
        <v>353</v>
      </c>
      <c r="E436" s="220"/>
      <c r="F436" s="221">
        <v>4</v>
      </c>
      <c r="G436" s="220">
        <v>110.4</v>
      </c>
      <c r="H436" s="71">
        <v>581.39</v>
      </c>
      <c r="I436" s="46">
        <v>726.74</v>
      </c>
      <c r="J436" s="46">
        <v>767.4</v>
      </c>
      <c r="K436" s="57">
        <v>221.47</v>
      </c>
      <c r="L436" s="222">
        <f t="shared" si="47"/>
        <v>885.88</v>
      </c>
      <c r="M436" s="222">
        <f>(L436+L437)*2.202</f>
        <v>3478.19112</v>
      </c>
      <c r="N436" s="223">
        <f>M436*$N$2</f>
        <v>4347.7389000000003</v>
      </c>
      <c r="O436" s="402">
        <f>M436*$N$1*$N$3</f>
        <v>4591.2122784000003</v>
      </c>
    </row>
    <row r="437" spans="2:15" ht="26.25" customHeight="1" x14ac:dyDescent="0.25">
      <c r="B437" s="476"/>
      <c r="C437" s="84"/>
      <c r="D437" s="175" t="s">
        <v>200</v>
      </c>
      <c r="E437" s="215"/>
      <c r="F437" s="216">
        <v>4</v>
      </c>
      <c r="G437" s="215">
        <v>58.12</v>
      </c>
      <c r="H437" s="55"/>
      <c r="I437" s="54"/>
      <c r="J437" s="54"/>
      <c r="K437" s="57">
        <v>173.42</v>
      </c>
      <c r="L437" s="185">
        <f t="shared" si="47"/>
        <v>693.68</v>
      </c>
      <c r="M437" s="185"/>
      <c r="N437" s="186">
        <v>0</v>
      </c>
      <c r="O437" s="398">
        <v>0</v>
      </c>
    </row>
    <row r="438" spans="2:15" ht="16.5" customHeight="1" x14ac:dyDescent="0.25">
      <c r="B438" s="76" t="s">
        <v>358</v>
      </c>
      <c r="C438" s="180" t="s">
        <v>105</v>
      </c>
      <c r="D438" s="175" t="s">
        <v>345</v>
      </c>
      <c r="E438" s="175"/>
      <c r="F438" s="84">
        <v>1</v>
      </c>
      <c r="G438" s="175">
        <v>27.6</v>
      </c>
      <c r="H438" s="175">
        <v>95.22</v>
      </c>
      <c r="I438" s="84">
        <v>119.03</v>
      </c>
      <c r="J438" s="84">
        <v>125.7</v>
      </c>
      <c r="K438" s="57">
        <v>221.47</v>
      </c>
      <c r="L438" s="185">
        <f t="shared" si="47"/>
        <v>221.47</v>
      </c>
      <c r="M438" s="185">
        <f>L438*2.202</f>
        <v>487.67694</v>
      </c>
      <c r="N438" s="186">
        <f>M438*$N$2</f>
        <v>609.59617500000002</v>
      </c>
      <c r="O438" s="398">
        <f>M438*$N$1*$N$3</f>
        <v>643.73356080000008</v>
      </c>
    </row>
    <row r="439" spans="2:15" ht="31.5" customHeight="1" x14ac:dyDescent="0.25">
      <c r="B439" s="75" t="s">
        <v>359</v>
      </c>
      <c r="C439" s="84"/>
      <c r="D439" s="175" t="s">
        <v>345</v>
      </c>
      <c r="E439" s="175"/>
      <c r="F439" s="84">
        <v>0.7</v>
      </c>
      <c r="G439" s="175">
        <v>19.32</v>
      </c>
      <c r="H439" s="175">
        <v>66.650000000000006</v>
      </c>
      <c r="I439" s="84">
        <v>83.32</v>
      </c>
      <c r="J439" s="84">
        <v>88</v>
      </c>
      <c r="K439" s="57">
        <v>221.47</v>
      </c>
      <c r="L439" s="185">
        <f t="shared" si="47"/>
        <v>155.029</v>
      </c>
      <c r="M439" s="185">
        <f>L439*2.202</f>
        <v>341.37385799999998</v>
      </c>
      <c r="N439" s="224">
        <f>M439*$N$2</f>
        <v>426.71732249999997</v>
      </c>
      <c r="O439" s="403">
        <f>M439*$N$1*$N$3</f>
        <v>450.61349256</v>
      </c>
    </row>
    <row r="440" spans="2:15" ht="24.75" customHeight="1" x14ac:dyDescent="0.25">
      <c r="B440" s="478" t="s">
        <v>360</v>
      </c>
      <c r="C440" s="174" t="s">
        <v>105</v>
      </c>
      <c r="D440" s="175" t="s">
        <v>126</v>
      </c>
      <c r="E440" s="215"/>
      <c r="F440" s="216">
        <v>2.88</v>
      </c>
      <c r="G440" s="215">
        <v>41.85</v>
      </c>
      <c r="H440" s="55">
        <v>310.10000000000002</v>
      </c>
      <c r="I440" s="54">
        <v>387.63</v>
      </c>
      <c r="J440" s="54">
        <v>409.3</v>
      </c>
      <c r="K440" s="57">
        <v>148.79</v>
      </c>
      <c r="L440" s="185">
        <f t="shared" si="47"/>
        <v>428.51519999999994</v>
      </c>
      <c r="M440" s="225">
        <f>(L440+L441)*2.202</f>
        <v>2043.3784895999997</v>
      </c>
      <c r="N440" s="186">
        <f>M440*$N$2</f>
        <v>2554.2231119999997</v>
      </c>
      <c r="O440" s="404">
        <f>M440*$N$1*$N$3</f>
        <v>2697.2596062719995</v>
      </c>
    </row>
    <row r="441" spans="2:15" ht="24.75" customHeight="1" x14ac:dyDescent="0.25">
      <c r="B441" s="478"/>
      <c r="C441" s="64"/>
      <c r="D441" s="175" t="s">
        <v>200</v>
      </c>
      <c r="E441" s="215"/>
      <c r="F441" s="216">
        <v>2.88</v>
      </c>
      <c r="G441" s="215">
        <v>48.04</v>
      </c>
      <c r="H441" s="55"/>
      <c r="I441" s="54"/>
      <c r="J441" s="54"/>
      <c r="K441" s="57">
        <v>173.42</v>
      </c>
      <c r="L441" s="185">
        <f t="shared" si="47"/>
        <v>499.44959999999992</v>
      </c>
      <c r="M441" s="185"/>
      <c r="N441" s="223">
        <v>0</v>
      </c>
      <c r="O441" s="402">
        <v>0</v>
      </c>
    </row>
    <row r="442" spans="2:15" ht="16.5" customHeight="1" x14ac:dyDescent="0.25">
      <c r="B442" s="75" t="s">
        <v>361</v>
      </c>
      <c r="C442" s="84" t="s">
        <v>105</v>
      </c>
      <c r="D442" s="175" t="s">
        <v>126</v>
      </c>
      <c r="E442" s="175"/>
      <c r="F442" s="84">
        <v>2.88</v>
      </c>
      <c r="G442" s="175">
        <v>41.85</v>
      </c>
      <c r="H442" s="175">
        <v>144.37</v>
      </c>
      <c r="I442" s="84">
        <v>180.46</v>
      </c>
      <c r="J442" s="84">
        <v>190.6</v>
      </c>
      <c r="K442" s="57">
        <v>148.79</v>
      </c>
      <c r="L442" s="185">
        <f t="shared" si="47"/>
        <v>428.51519999999994</v>
      </c>
      <c r="M442" s="185">
        <f>L442*2.202</f>
        <v>943.59047039999984</v>
      </c>
      <c r="N442" s="186">
        <f>M442*$N$2</f>
        <v>1179.4880879999998</v>
      </c>
      <c r="O442" s="398">
        <f>M442*$N$1*$N$3</f>
        <v>1245.5394209279998</v>
      </c>
    </row>
    <row r="443" spans="2:15" ht="16.5" customHeight="1" x14ac:dyDescent="0.25">
      <c r="B443" s="470" t="s">
        <v>362</v>
      </c>
      <c r="C443" s="84" t="s">
        <v>105</v>
      </c>
      <c r="D443" s="175" t="s">
        <v>126</v>
      </c>
      <c r="E443" s="215"/>
      <c r="F443" s="216">
        <v>9.6999999999999993</v>
      </c>
      <c r="G443" s="215">
        <v>140.94</v>
      </c>
      <c r="H443" s="217">
        <v>762.47</v>
      </c>
      <c r="I443" s="218">
        <v>953.08</v>
      </c>
      <c r="J443" s="84"/>
      <c r="K443" s="57">
        <v>148.79</v>
      </c>
      <c r="L443" s="185">
        <f t="shared" si="47"/>
        <v>1443.2629999999999</v>
      </c>
      <c r="M443" s="185">
        <f>(L443+L444)*2.202</f>
        <v>3865.4326379999998</v>
      </c>
      <c r="N443" s="186">
        <f>M443*$N$2</f>
        <v>4831.7907974999998</v>
      </c>
      <c r="O443" s="398">
        <f>M443*$N$1*$N$3</f>
        <v>5102.3710821600007</v>
      </c>
    </row>
    <row r="444" spans="2:15" ht="16.5" customHeight="1" x14ac:dyDescent="0.25">
      <c r="B444" s="470"/>
      <c r="C444" s="84"/>
      <c r="D444" s="175" t="s">
        <v>200</v>
      </c>
      <c r="E444" s="215"/>
      <c r="F444" s="216">
        <v>1.8</v>
      </c>
      <c r="G444" s="215">
        <v>80.06</v>
      </c>
      <c r="H444" s="217"/>
      <c r="I444" s="218"/>
      <c r="J444" s="84"/>
      <c r="K444" s="57">
        <v>173.42</v>
      </c>
      <c r="L444" s="185">
        <f t="shared" si="47"/>
        <v>312.15600000000001</v>
      </c>
      <c r="M444" s="185"/>
      <c r="N444" s="186">
        <v>0</v>
      </c>
      <c r="O444" s="398">
        <v>0</v>
      </c>
    </row>
    <row r="445" spans="2:15" ht="21" customHeight="1" x14ac:dyDescent="0.25">
      <c r="B445" s="476" t="s">
        <v>363</v>
      </c>
      <c r="C445" s="84" t="s">
        <v>364</v>
      </c>
      <c r="D445" s="175" t="s">
        <v>126</v>
      </c>
      <c r="E445" s="215"/>
      <c r="F445" s="216">
        <v>18.600000000000001</v>
      </c>
      <c r="G445" s="226">
        <v>270.26</v>
      </c>
      <c r="H445" s="227">
        <v>1473.32</v>
      </c>
      <c r="I445" s="228">
        <v>1841.65</v>
      </c>
      <c r="J445" s="229">
        <v>285.89999999999998</v>
      </c>
      <c r="K445" s="57">
        <v>148.79</v>
      </c>
      <c r="L445" s="185">
        <f t="shared" si="47"/>
        <v>2767.4940000000001</v>
      </c>
      <c r="M445" s="185">
        <f>(L445+L446)*2.202</f>
        <v>9683.6076839999987</v>
      </c>
      <c r="N445" s="186">
        <f>M445*$N$2</f>
        <v>12104.509604999999</v>
      </c>
      <c r="O445" s="403">
        <f>M445*$N$1*$N$3</f>
        <v>12782.362142879998</v>
      </c>
    </row>
    <row r="446" spans="2:15" ht="21" customHeight="1" x14ac:dyDescent="0.25">
      <c r="B446" s="476"/>
      <c r="C446" s="180"/>
      <c r="D446" s="175" t="s">
        <v>200</v>
      </c>
      <c r="E446" s="220"/>
      <c r="F446" s="221">
        <v>9.4</v>
      </c>
      <c r="G446" s="230">
        <v>156.79</v>
      </c>
      <c r="H446" s="231"/>
      <c r="I446" s="232"/>
      <c r="J446" s="233"/>
      <c r="K446" s="57">
        <v>173.42</v>
      </c>
      <c r="L446" s="222">
        <f t="shared" si="47"/>
        <v>1630.1479999999999</v>
      </c>
      <c r="M446" s="222"/>
      <c r="N446" s="223">
        <v>0</v>
      </c>
      <c r="O446" s="398">
        <v>0</v>
      </c>
    </row>
    <row r="447" spans="2:15" ht="21" customHeight="1" x14ac:dyDescent="0.25">
      <c r="B447" s="75" t="s">
        <v>365</v>
      </c>
      <c r="C447" s="84"/>
      <c r="D447" s="175" t="s">
        <v>126</v>
      </c>
      <c r="E447" s="215"/>
      <c r="F447" s="216">
        <v>4.32</v>
      </c>
      <c r="G447" s="215">
        <v>62.77</v>
      </c>
      <c r="H447" s="234">
        <v>216.56</v>
      </c>
      <c r="I447" s="235">
        <v>270.69</v>
      </c>
      <c r="J447" s="218"/>
      <c r="K447" s="57">
        <v>148.79</v>
      </c>
      <c r="L447" s="185">
        <f t="shared" si="47"/>
        <v>642.77279999999996</v>
      </c>
      <c r="M447" s="185">
        <f>L447*2.202</f>
        <v>1415.3857055999999</v>
      </c>
      <c r="N447" s="186">
        <f>M447*$N$2</f>
        <v>1769.2321319999999</v>
      </c>
      <c r="O447" s="398">
        <v>0</v>
      </c>
    </row>
    <row r="448" spans="2:15" ht="18.75" customHeight="1" x14ac:dyDescent="0.25">
      <c r="B448" s="474" t="s">
        <v>366</v>
      </c>
      <c r="C448" s="174" t="s">
        <v>105</v>
      </c>
      <c r="D448" s="175" t="s">
        <v>126</v>
      </c>
      <c r="E448" s="215"/>
      <c r="F448" s="216">
        <v>2.88</v>
      </c>
      <c r="G448" s="215">
        <v>41.65</v>
      </c>
      <c r="H448" s="217">
        <v>310.10000000000002</v>
      </c>
      <c r="I448" s="218">
        <v>387.63</v>
      </c>
      <c r="J448" s="84"/>
      <c r="K448" s="57">
        <v>148.79</v>
      </c>
      <c r="L448" s="185">
        <f t="shared" si="47"/>
        <v>428.51519999999994</v>
      </c>
      <c r="M448" s="185">
        <f>(L448+L449)*2.202</f>
        <v>2043.3784895999997</v>
      </c>
      <c r="N448" s="186">
        <f>M448*$N$2</f>
        <v>2554.2231119999997</v>
      </c>
      <c r="O448" s="398">
        <v>0</v>
      </c>
    </row>
    <row r="449" spans="2:15" x14ac:dyDescent="0.25">
      <c r="B449" s="474"/>
      <c r="C449" s="84"/>
      <c r="D449" s="175" t="s">
        <v>200</v>
      </c>
      <c r="E449" s="215"/>
      <c r="F449" s="216">
        <v>2.88</v>
      </c>
      <c r="G449" s="215">
        <v>48.04</v>
      </c>
      <c r="H449" s="217"/>
      <c r="I449" s="218"/>
      <c r="J449" s="84"/>
      <c r="K449" s="57">
        <v>173.42</v>
      </c>
      <c r="L449" s="185">
        <f t="shared" si="47"/>
        <v>499.44959999999992</v>
      </c>
      <c r="M449" s="185"/>
      <c r="N449" s="186">
        <v>0</v>
      </c>
      <c r="O449" s="398">
        <v>0</v>
      </c>
    </row>
    <row r="450" spans="2:15" ht="15" customHeight="1" x14ac:dyDescent="0.25">
      <c r="B450" s="474" t="s">
        <v>367</v>
      </c>
      <c r="C450" s="197"/>
      <c r="D450" s="175" t="s">
        <v>126</v>
      </c>
      <c r="E450" s="215"/>
      <c r="F450" s="216">
        <v>1.44</v>
      </c>
      <c r="G450" s="215">
        <v>20.92</v>
      </c>
      <c r="H450" s="217">
        <v>155.05000000000001</v>
      </c>
      <c r="I450" s="218">
        <v>193.81</v>
      </c>
      <c r="J450" s="84">
        <v>204.7</v>
      </c>
      <c r="K450" s="57">
        <v>148.79</v>
      </c>
      <c r="L450" s="185">
        <f t="shared" si="47"/>
        <v>214.25759999999997</v>
      </c>
      <c r="M450" s="185">
        <f>(L450+L451)*2.202</f>
        <v>1021.6892447999999</v>
      </c>
      <c r="N450" s="186">
        <f>M450*$N$2</f>
        <v>1277.1115559999998</v>
      </c>
      <c r="O450" s="398">
        <f>M450*$N$1*$N$3</f>
        <v>1348.6298031359997</v>
      </c>
    </row>
    <row r="451" spans="2:15" x14ac:dyDescent="0.25">
      <c r="B451" s="474"/>
      <c r="C451" s="236" t="s">
        <v>303</v>
      </c>
      <c r="D451" s="175" t="s">
        <v>200</v>
      </c>
      <c r="E451" s="226"/>
      <c r="F451" s="237">
        <v>1.44</v>
      </c>
      <c r="G451" s="226">
        <v>24.02</v>
      </c>
      <c r="H451" s="238"/>
      <c r="I451" s="229"/>
      <c r="J451" s="229"/>
      <c r="K451" s="57">
        <v>173.42</v>
      </c>
      <c r="L451" s="239">
        <f t="shared" si="47"/>
        <v>249.72479999999996</v>
      </c>
      <c r="M451" s="239"/>
      <c r="N451" s="224">
        <v>0</v>
      </c>
      <c r="O451" s="403">
        <v>0</v>
      </c>
    </row>
    <row r="452" spans="2:15" ht="15" customHeight="1" x14ac:dyDescent="0.25">
      <c r="B452" s="474" t="s">
        <v>368</v>
      </c>
      <c r="C452" s="218" t="s">
        <v>25</v>
      </c>
      <c r="D452" s="175" t="s">
        <v>126</v>
      </c>
      <c r="E452" s="234"/>
      <c r="F452" s="235">
        <v>1.44</v>
      </c>
      <c r="G452" s="234">
        <v>20.92</v>
      </c>
      <c r="H452" s="217">
        <v>155.05000000000001</v>
      </c>
      <c r="I452" s="217">
        <v>193.81</v>
      </c>
      <c r="J452" s="175"/>
      <c r="K452" s="57">
        <v>148.79</v>
      </c>
      <c r="L452" s="185">
        <f t="shared" si="47"/>
        <v>214.25759999999997</v>
      </c>
      <c r="M452" s="185">
        <f>(L452+L453)*2.202</f>
        <v>1021.6892447999999</v>
      </c>
      <c r="N452" s="186">
        <f>M452*$N$2</f>
        <v>1277.1115559999998</v>
      </c>
      <c r="O452" s="398">
        <v>0</v>
      </c>
    </row>
    <row r="453" spans="2:15" x14ac:dyDescent="0.25">
      <c r="B453" s="474"/>
      <c r="C453" s="229"/>
      <c r="D453" s="175" t="s">
        <v>200</v>
      </c>
      <c r="E453" s="227"/>
      <c r="F453" s="228">
        <v>1.44</v>
      </c>
      <c r="G453" s="227">
        <v>24.02</v>
      </c>
      <c r="H453" s="238"/>
      <c r="I453" s="238"/>
      <c r="J453" s="240"/>
      <c r="K453" s="57">
        <v>173.42</v>
      </c>
      <c r="L453" s="239">
        <f t="shared" si="47"/>
        <v>249.72479999999996</v>
      </c>
      <c r="M453" s="239"/>
      <c r="N453" s="224"/>
      <c r="O453" s="403"/>
    </row>
    <row r="454" spans="2:15" x14ac:dyDescent="0.25">
      <c r="B454" s="75" t="s">
        <v>369</v>
      </c>
      <c r="C454" s="218" t="s">
        <v>105</v>
      </c>
      <c r="D454" s="175" t="s">
        <v>126</v>
      </c>
      <c r="E454" s="234"/>
      <c r="F454" s="216">
        <v>2</v>
      </c>
      <c r="G454" s="234">
        <v>29.06</v>
      </c>
      <c r="H454" s="217">
        <v>100.26</v>
      </c>
      <c r="I454" s="217">
        <v>125.32</v>
      </c>
      <c r="J454" s="175"/>
      <c r="K454" s="57">
        <v>148.79</v>
      </c>
      <c r="L454" s="185">
        <f t="shared" si="47"/>
        <v>297.58</v>
      </c>
      <c r="M454" s="185">
        <f>L454*2.202</f>
        <v>655.27116000000001</v>
      </c>
      <c r="N454" s="186">
        <f>M454*$N$2</f>
        <v>819.08895000000007</v>
      </c>
      <c r="O454" s="398">
        <v>0</v>
      </c>
    </row>
    <row r="455" spans="2:15" ht="15" customHeight="1" x14ac:dyDescent="0.25">
      <c r="B455" s="476" t="s">
        <v>370</v>
      </c>
      <c r="C455" s="218" t="s">
        <v>295</v>
      </c>
      <c r="D455" s="175" t="s">
        <v>126</v>
      </c>
      <c r="E455" s="241"/>
      <c r="F455" s="242">
        <v>2.4300000000000002</v>
      </c>
      <c r="G455" s="241">
        <v>35.31</v>
      </c>
      <c r="H455" s="243">
        <v>261.64999999999998</v>
      </c>
      <c r="I455" s="243">
        <v>327.06</v>
      </c>
      <c r="J455" s="219"/>
      <c r="K455" s="57">
        <v>148.79</v>
      </c>
      <c r="L455" s="222">
        <f t="shared" si="47"/>
        <v>361.55970000000002</v>
      </c>
      <c r="M455" s="222">
        <f>(L455+L456)*2.202</f>
        <v>1724.1006005999998</v>
      </c>
      <c r="N455" s="223">
        <f>M455*$N$2</f>
        <v>2155.1257507499995</v>
      </c>
      <c r="O455" s="402">
        <v>0</v>
      </c>
    </row>
    <row r="456" spans="2:15" x14ac:dyDescent="0.25">
      <c r="B456" s="476"/>
      <c r="C456" s="218"/>
      <c r="D456" s="175" t="s">
        <v>200</v>
      </c>
      <c r="E456" s="215"/>
      <c r="F456" s="216">
        <v>2.4300000000000002</v>
      </c>
      <c r="G456" s="234">
        <v>40.53</v>
      </c>
      <c r="H456" s="217"/>
      <c r="I456" s="217"/>
      <c r="J456" s="175"/>
      <c r="K456" s="57">
        <v>173.42</v>
      </c>
      <c r="L456" s="185">
        <f t="shared" si="47"/>
        <v>421.41059999999999</v>
      </c>
      <c r="M456" s="185"/>
      <c r="N456" s="186"/>
      <c r="O456" s="398"/>
    </row>
    <row r="457" spans="2:15" x14ac:dyDescent="0.25">
      <c r="B457" s="75" t="s">
        <v>371</v>
      </c>
      <c r="C457" s="218" t="s">
        <v>105</v>
      </c>
      <c r="D457" s="175" t="s">
        <v>126</v>
      </c>
      <c r="E457" s="241"/>
      <c r="F457" s="242">
        <v>2.92</v>
      </c>
      <c r="G457" s="241">
        <v>42.43</v>
      </c>
      <c r="H457" s="243">
        <v>146.38</v>
      </c>
      <c r="I457" s="243">
        <v>182.97</v>
      </c>
      <c r="J457" s="219"/>
      <c r="K457" s="57">
        <v>148.79</v>
      </c>
      <c r="L457" s="222">
        <f t="shared" si="47"/>
        <v>434.46679999999998</v>
      </c>
      <c r="M457" s="185">
        <f>L457*2.202</f>
        <v>956.69589359999998</v>
      </c>
      <c r="N457" s="186">
        <f>M457*$N$2</f>
        <v>1195.8698669999999</v>
      </c>
      <c r="O457" s="398">
        <v>0</v>
      </c>
    </row>
    <row r="458" spans="2:15" ht="15" customHeight="1" x14ac:dyDescent="0.25">
      <c r="B458" s="474" t="s">
        <v>372</v>
      </c>
      <c r="C458" s="218" t="s">
        <v>105</v>
      </c>
      <c r="D458" s="175" t="s">
        <v>126</v>
      </c>
      <c r="E458" s="215"/>
      <c r="F458" s="216">
        <v>0.67</v>
      </c>
      <c r="G458" s="234">
        <v>9.74</v>
      </c>
      <c r="H458" s="217">
        <v>72.14</v>
      </c>
      <c r="I458" s="217">
        <v>90.18</v>
      </c>
      <c r="J458" s="175"/>
      <c r="K458" s="57">
        <v>148.79</v>
      </c>
      <c r="L458" s="185">
        <f t="shared" si="47"/>
        <v>99.689300000000003</v>
      </c>
      <c r="M458" s="185">
        <f>(L458+L459)*2.202</f>
        <v>475.36930139999998</v>
      </c>
      <c r="N458" s="186">
        <f>M458*$N$2</f>
        <v>594.21162674999994</v>
      </c>
      <c r="O458" s="398">
        <v>0</v>
      </c>
    </row>
    <row r="459" spans="2:15" x14ac:dyDescent="0.25">
      <c r="B459" s="474"/>
      <c r="C459" s="218"/>
      <c r="D459" s="175" t="s">
        <v>200</v>
      </c>
      <c r="E459" s="234"/>
      <c r="F459" s="235">
        <v>0.67</v>
      </c>
      <c r="G459" s="234">
        <v>11.18</v>
      </c>
      <c r="H459" s="217"/>
      <c r="I459" s="217"/>
      <c r="J459" s="175"/>
      <c r="K459" s="57">
        <v>173.42</v>
      </c>
      <c r="L459" s="185">
        <f t="shared" si="47"/>
        <v>116.1914</v>
      </c>
      <c r="M459" s="185"/>
      <c r="N459" s="186"/>
      <c r="O459" s="398"/>
    </row>
    <row r="460" spans="2:15" x14ac:dyDescent="0.25">
      <c r="B460" s="75" t="s">
        <v>373</v>
      </c>
      <c r="C460" s="218" t="s">
        <v>105</v>
      </c>
      <c r="D460" s="175" t="s">
        <v>126</v>
      </c>
      <c r="E460" s="234"/>
      <c r="F460" s="235">
        <v>0.8</v>
      </c>
      <c r="G460" s="234">
        <v>11.62</v>
      </c>
      <c r="H460" s="217">
        <v>40.1</v>
      </c>
      <c r="I460" s="217">
        <v>50.13</v>
      </c>
      <c r="J460" s="175"/>
      <c r="K460" s="57">
        <v>148.79</v>
      </c>
      <c r="L460" s="185">
        <f t="shared" si="47"/>
        <v>119.032</v>
      </c>
      <c r="M460" s="185">
        <f>L460*2.202</f>
        <v>262.10846399999997</v>
      </c>
      <c r="N460" s="186">
        <f>M460*$N$2</f>
        <v>327.63557999999995</v>
      </c>
      <c r="O460" s="398">
        <v>0</v>
      </c>
    </row>
    <row r="461" spans="2:15" ht="15" customHeight="1" x14ac:dyDescent="0.25">
      <c r="B461" s="470" t="s">
        <v>374</v>
      </c>
      <c r="C461" s="218" t="s">
        <v>105</v>
      </c>
      <c r="D461" s="175" t="s">
        <v>126</v>
      </c>
      <c r="E461" s="215"/>
      <c r="F461" s="216">
        <v>2.82</v>
      </c>
      <c r="G461" s="234">
        <v>40.97</v>
      </c>
      <c r="H461" s="217">
        <v>304.22000000000003</v>
      </c>
      <c r="I461" s="217">
        <v>380.27</v>
      </c>
      <c r="J461" s="175"/>
      <c r="K461" s="57">
        <v>148.79</v>
      </c>
      <c r="L461" s="185">
        <f t="shared" ref="L461:L483" si="48">F461*K461</f>
        <v>419.58779999999996</v>
      </c>
      <c r="M461" s="185">
        <f>(L461+L462)*2.202</f>
        <v>2004.6268127999997</v>
      </c>
      <c r="N461" s="186">
        <f>M461*$N$2</f>
        <v>2505.7835159999995</v>
      </c>
      <c r="O461" s="398">
        <v>0</v>
      </c>
    </row>
    <row r="462" spans="2:15" x14ac:dyDescent="0.25">
      <c r="B462" s="470"/>
      <c r="C462" s="218"/>
      <c r="D462" s="175" t="s">
        <v>200</v>
      </c>
      <c r="E462" s="234"/>
      <c r="F462" s="216">
        <v>2.83</v>
      </c>
      <c r="G462" s="234">
        <v>47.2</v>
      </c>
      <c r="H462" s="217"/>
      <c r="I462" s="217"/>
      <c r="J462" s="175"/>
      <c r="K462" s="57">
        <v>173.42</v>
      </c>
      <c r="L462" s="185">
        <f t="shared" si="48"/>
        <v>490.77859999999998</v>
      </c>
      <c r="M462" s="185"/>
      <c r="N462" s="186"/>
      <c r="O462" s="398"/>
    </row>
    <row r="463" spans="2:15" x14ac:dyDescent="0.25">
      <c r="B463" s="96" t="s">
        <v>375</v>
      </c>
      <c r="C463" s="244" t="s">
        <v>105</v>
      </c>
      <c r="D463" s="175" t="s">
        <v>126</v>
      </c>
      <c r="E463" s="241"/>
      <c r="F463" s="242">
        <v>3.4</v>
      </c>
      <c r="G463" s="241">
        <v>49.4</v>
      </c>
      <c r="H463" s="243">
        <v>170.44</v>
      </c>
      <c r="I463" s="243">
        <v>213.05</v>
      </c>
      <c r="J463" s="219"/>
      <c r="K463" s="57">
        <v>148.79</v>
      </c>
      <c r="L463" s="222">
        <f t="shared" si="48"/>
        <v>505.88599999999997</v>
      </c>
      <c r="M463" s="222">
        <f>L463*2.202</f>
        <v>1113.9609719999999</v>
      </c>
      <c r="N463" s="223">
        <f>M463*$N$2</f>
        <v>1392.4512149999998</v>
      </c>
      <c r="O463" s="402">
        <v>0</v>
      </c>
    </row>
    <row r="464" spans="2:15" ht="15" customHeight="1" x14ac:dyDescent="0.25">
      <c r="B464" s="478" t="s">
        <v>376</v>
      </c>
      <c r="C464" s="244"/>
      <c r="D464" s="175" t="s">
        <v>126</v>
      </c>
      <c r="E464" s="234"/>
      <c r="F464" s="235">
        <v>1.1499999999999999</v>
      </c>
      <c r="G464" s="234">
        <v>16.71</v>
      </c>
      <c r="H464" s="217">
        <v>123.83</v>
      </c>
      <c r="I464" s="217">
        <v>154.78</v>
      </c>
      <c r="J464" s="175"/>
      <c r="K464" s="57">
        <v>148.79</v>
      </c>
      <c r="L464" s="185">
        <f t="shared" si="48"/>
        <v>171.10849999999996</v>
      </c>
      <c r="M464" s="185">
        <f>(L464+L465)*2.202</f>
        <v>815.93238299999985</v>
      </c>
      <c r="N464" s="186">
        <f>M464*$N$2</f>
        <v>1019.9154787499998</v>
      </c>
      <c r="O464" s="398">
        <v>0</v>
      </c>
    </row>
    <row r="465" spans="2:15" x14ac:dyDescent="0.25">
      <c r="B465" s="478"/>
      <c r="C465" s="229"/>
      <c r="D465" s="175" t="s">
        <v>200</v>
      </c>
      <c r="E465" s="234"/>
      <c r="F465" s="235">
        <v>1.1499999999999999</v>
      </c>
      <c r="G465" s="234">
        <v>19.18</v>
      </c>
      <c r="H465" s="217"/>
      <c r="I465" s="217"/>
      <c r="J465" s="175"/>
      <c r="K465" s="57">
        <v>173.42</v>
      </c>
      <c r="L465" s="185">
        <f t="shared" si="48"/>
        <v>199.43299999999996</v>
      </c>
      <c r="M465" s="185"/>
      <c r="N465" s="186"/>
      <c r="O465" s="398"/>
    </row>
    <row r="466" spans="2:15" x14ac:dyDescent="0.25">
      <c r="B466" s="75" t="s">
        <v>377</v>
      </c>
      <c r="C466" s="218" t="s">
        <v>105</v>
      </c>
      <c r="D466" s="175" t="s">
        <v>126</v>
      </c>
      <c r="E466" s="215"/>
      <c r="F466" s="216">
        <v>1.54</v>
      </c>
      <c r="G466" s="234">
        <v>22.38</v>
      </c>
      <c r="H466" s="217">
        <v>77.2</v>
      </c>
      <c r="I466" s="217">
        <v>96.5</v>
      </c>
      <c r="J466" s="175"/>
      <c r="K466" s="57">
        <v>148.79</v>
      </c>
      <c r="L466" s="185">
        <f t="shared" si="48"/>
        <v>229.13659999999999</v>
      </c>
      <c r="M466" s="185">
        <f>L466*2.202</f>
        <v>504.55879319999997</v>
      </c>
      <c r="N466" s="186">
        <f>M466*$N$2</f>
        <v>630.69849149999993</v>
      </c>
      <c r="O466" s="398">
        <v>0</v>
      </c>
    </row>
    <row r="467" spans="2:15" ht="15" customHeight="1" x14ac:dyDescent="0.25">
      <c r="B467" s="478" t="s">
        <v>378</v>
      </c>
      <c r="C467" s="244" t="s">
        <v>105</v>
      </c>
      <c r="D467" s="175" t="s">
        <v>126</v>
      </c>
      <c r="E467" s="215"/>
      <c r="F467" s="216">
        <v>12</v>
      </c>
      <c r="G467" s="234">
        <v>174.36</v>
      </c>
      <c r="H467" s="217">
        <v>946.82</v>
      </c>
      <c r="I467" s="217">
        <v>1183.52</v>
      </c>
      <c r="J467" s="175"/>
      <c r="K467" s="57">
        <v>148.79</v>
      </c>
      <c r="L467" s="185">
        <f t="shared" si="48"/>
        <v>1785.48</v>
      </c>
      <c r="M467" s="185">
        <f>(L467+L468)*2.202</f>
        <v>6222.8519999999999</v>
      </c>
      <c r="N467" s="186">
        <f>M467*$N$2</f>
        <v>7778.5649999999996</v>
      </c>
      <c r="O467" s="398">
        <v>0</v>
      </c>
    </row>
    <row r="468" spans="2:15" x14ac:dyDescent="0.25">
      <c r="B468" s="478"/>
      <c r="C468" s="229"/>
      <c r="D468" s="175" t="s">
        <v>200</v>
      </c>
      <c r="E468" s="234"/>
      <c r="F468" s="216">
        <v>6</v>
      </c>
      <c r="G468" s="234">
        <v>100.08</v>
      </c>
      <c r="H468" s="217"/>
      <c r="I468" s="217"/>
      <c r="J468" s="175"/>
      <c r="K468" s="57">
        <v>173.42</v>
      </c>
      <c r="L468" s="185">
        <f t="shared" si="48"/>
        <v>1040.52</v>
      </c>
      <c r="M468" s="185"/>
      <c r="N468" s="186"/>
      <c r="O468" s="398"/>
    </row>
    <row r="469" spans="2:15" ht="15" customHeight="1" x14ac:dyDescent="0.25">
      <c r="B469" s="470" t="s">
        <v>379</v>
      </c>
      <c r="C469" s="218" t="s">
        <v>105</v>
      </c>
      <c r="D469" s="175" t="s">
        <v>126</v>
      </c>
      <c r="E469" s="215"/>
      <c r="F469" s="216">
        <v>12.4</v>
      </c>
      <c r="G469" s="234">
        <v>190.17</v>
      </c>
      <c r="H469" s="217">
        <v>978.38</v>
      </c>
      <c r="I469" s="217">
        <v>1222.97</v>
      </c>
      <c r="J469" s="175"/>
      <c r="K469" s="57">
        <v>148.79</v>
      </c>
      <c r="L469" s="185">
        <f t="shared" si="48"/>
        <v>1844.9959999999999</v>
      </c>
      <c r="M469" s="185">
        <f>(L469+L470)*2.202</f>
        <v>6430.2803999999996</v>
      </c>
      <c r="N469" s="186">
        <f t="shared" ref="N469:N483" si="49">M469*$N$2</f>
        <v>8037.8504999999996</v>
      </c>
      <c r="O469" s="398">
        <v>0</v>
      </c>
    </row>
    <row r="470" spans="2:15" x14ac:dyDescent="0.25">
      <c r="B470" s="470"/>
      <c r="C470" s="218"/>
      <c r="D470" s="175" t="s">
        <v>200</v>
      </c>
      <c r="E470" s="216"/>
      <c r="F470" s="216">
        <v>6.2</v>
      </c>
      <c r="G470" s="234">
        <v>103.42</v>
      </c>
      <c r="H470" s="217"/>
      <c r="I470" s="217"/>
      <c r="J470" s="175"/>
      <c r="K470" s="57">
        <v>173.42</v>
      </c>
      <c r="L470" s="185">
        <f t="shared" si="48"/>
        <v>1075.204</v>
      </c>
      <c r="M470" s="185"/>
      <c r="N470" s="186">
        <f t="shared" si="49"/>
        <v>0</v>
      </c>
      <c r="O470" s="398">
        <v>0</v>
      </c>
    </row>
    <row r="471" spans="2:15" ht="30" x14ac:dyDescent="0.25">
      <c r="B471" s="76" t="s">
        <v>380</v>
      </c>
      <c r="C471" s="245" t="s">
        <v>303</v>
      </c>
      <c r="D471" s="175" t="s">
        <v>126</v>
      </c>
      <c r="E471" s="215"/>
      <c r="F471" s="216">
        <v>2.5</v>
      </c>
      <c r="G471" s="234">
        <v>36.33</v>
      </c>
      <c r="H471" s="217">
        <v>125.32</v>
      </c>
      <c r="I471" s="217">
        <v>156.65</v>
      </c>
      <c r="J471" s="175"/>
      <c r="K471" s="57">
        <v>148.79</v>
      </c>
      <c r="L471" s="185">
        <f t="shared" si="48"/>
        <v>371.97499999999997</v>
      </c>
      <c r="M471" s="185">
        <f t="shared" ref="M471:M483" si="50">L471*2.202</f>
        <v>819.08894999999995</v>
      </c>
      <c r="N471" s="186">
        <f t="shared" si="49"/>
        <v>1023.8611874999999</v>
      </c>
      <c r="O471" s="398">
        <v>0</v>
      </c>
    </row>
    <row r="472" spans="2:15" ht="30" x14ac:dyDescent="0.25">
      <c r="B472" s="75" t="s">
        <v>381</v>
      </c>
      <c r="C472" s="218" t="s">
        <v>298</v>
      </c>
      <c r="D472" s="175" t="s">
        <v>126</v>
      </c>
      <c r="E472" s="215"/>
      <c r="F472" s="216">
        <v>0.72</v>
      </c>
      <c r="G472" s="234">
        <v>10.46</v>
      </c>
      <c r="H472" s="217">
        <v>36.090000000000003</v>
      </c>
      <c r="I472" s="217">
        <v>45.12</v>
      </c>
      <c r="J472" s="175"/>
      <c r="K472" s="57">
        <v>148.79</v>
      </c>
      <c r="L472" s="185">
        <f t="shared" si="48"/>
        <v>107.12879999999998</v>
      </c>
      <c r="M472" s="185">
        <f t="shared" si="50"/>
        <v>235.89761759999996</v>
      </c>
      <c r="N472" s="186">
        <f t="shared" si="49"/>
        <v>294.87202199999996</v>
      </c>
      <c r="O472" s="398">
        <v>0</v>
      </c>
    </row>
    <row r="473" spans="2:15" ht="48" customHeight="1" x14ac:dyDescent="0.25">
      <c r="B473" s="75" t="s">
        <v>382</v>
      </c>
      <c r="C473" s="84" t="s">
        <v>25</v>
      </c>
      <c r="D473" s="175" t="s">
        <v>126</v>
      </c>
      <c r="E473" s="234"/>
      <c r="F473" s="216">
        <v>3.7</v>
      </c>
      <c r="G473" s="234">
        <v>53.76</v>
      </c>
      <c r="H473" s="217">
        <v>185.48</v>
      </c>
      <c r="I473" s="217">
        <v>231.84</v>
      </c>
      <c r="J473" s="175"/>
      <c r="K473" s="57">
        <v>148.79</v>
      </c>
      <c r="L473" s="185">
        <f t="shared" si="48"/>
        <v>550.52300000000002</v>
      </c>
      <c r="M473" s="185">
        <f t="shared" si="50"/>
        <v>1212.2516459999999</v>
      </c>
      <c r="N473" s="186">
        <f t="shared" si="49"/>
        <v>1515.3145574999999</v>
      </c>
      <c r="O473" s="398">
        <v>0</v>
      </c>
    </row>
    <row r="474" spans="2:15" ht="48" customHeight="1" x14ac:dyDescent="0.25">
      <c r="B474" s="96" t="s">
        <v>383</v>
      </c>
      <c r="C474" s="174" t="s">
        <v>25</v>
      </c>
      <c r="D474" s="175" t="s">
        <v>126</v>
      </c>
      <c r="E474" s="219"/>
      <c r="F474" s="174">
        <v>1.4</v>
      </c>
      <c r="G474" s="219">
        <v>20.34</v>
      </c>
      <c r="H474" s="219">
        <v>62.76</v>
      </c>
      <c r="I474" s="174">
        <v>78.44</v>
      </c>
      <c r="J474" s="174">
        <v>82.8</v>
      </c>
      <c r="K474" s="57">
        <v>148.79</v>
      </c>
      <c r="L474" s="222">
        <f t="shared" si="48"/>
        <v>208.30599999999998</v>
      </c>
      <c r="M474" s="222">
        <f t="shared" si="50"/>
        <v>458.68981199999996</v>
      </c>
      <c r="N474" s="223">
        <f t="shared" si="49"/>
        <v>573.36226499999998</v>
      </c>
      <c r="O474" s="402">
        <f t="shared" ref="O474:O483" si="51">M474*$N$1*$N$3</f>
        <v>605.47055183999998</v>
      </c>
    </row>
    <row r="475" spans="2:15" ht="48" customHeight="1" x14ac:dyDescent="0.25">
      <c r="B475" s="59" t="s">
        <v>384</v>
      </c>
      <c r="C475" s="84"/>
      <c r="D475" s="175" t="s">
        <v>126</v>
      </c>
      <c r="E475" s="175"/>
      <c r="F475" s="84">
        <v>1</v>
      </c>
      <c r="G475" s="175">
        <v>14.53</v>
      </c>
      <c r="H475" s="175">
        <v>50.13</v>
      </c>
      <c r="I475" s="84">
        <v>62.66</v>
      </c>
      <c r="J475" s="84">
        <v>66.2</v>
      </c>
      <c r="K475" s="57">
        <v>148.79</v>
      </c>
      <c r="L475" s="185">
        <f t="shared" si="48"/>
        <v>148.79</v>
      </c>
      <c r="M475" s="185">
        <f t="shared" si="50"/>
        <v>327.63558</v>
      </c>
      <c r="N475" s="186">
        <f t="shared" si="49"/>
        <v>409.54447500000003</v>
      </c>
      <c r="O475" s="398">
        <f t="shared" si="51"/>
        <v>432.47896560000004</v>
      </c>
    </row>
    <row r="476" spans="2:15" ht="81" customHeight="1" x14ac:dyDescent="0.25">
      <c r="B476" s="44" t="s">
        <v>385</v>
      </c>
      <c r="C476" s="246" t="s">
        <v>105</v>
      </c>
      <c r="D476" s="175" t="s">
        <v>126</v>
      </c>
      <c r="E476" s="219"/>
      <c r="F476" s="174">
        <v>1.44</v>
      </c>
      <c r="G476" s="219">
        <v>20.82</v>
      </c>
      <c r="H476" s="219">
        <v>72.19</v>
      </c>
      <c r="I476" s="174">
        <v>90.23</v>
      </c>
      <c r="J476" s="174">
        <v>95.3</v>
      </c>
      <c r="K476" s="57">
        <v>148.79</v>
      </c>
      <c r="L476" s="222">
        <f t="shared" si="48"/>
        <v>214.25759999999997</v>
      </c>
      <c r="M476" s="185">
        <f t="shared" si="50"/>
        <v>471.79523519999992</v>
      </c>
      <c r="N476" s="223">
        <f t="shared" si="49"/>
        <v>589.74404399999992</v>
      </c>
      <c r="O476" s="402">
        <f t="shared" si="51"/>
        <v>622.7697104639999</v>
      </c>
    </row>
    <row r="477" spans="2:15" ht="45" x14ac:dyDescent="0.25">
      <c r="B477" s="59" t="s">
        <v>386</v>
      </c>
      <c r="C477" s="218" t="s">
        <v>105</v>
      </c>
      <c r="D477" s="175" t="s">
        <v>126</v>
      </c>
      <c r="E477" s="175"/>
      <c r="F477" s="84">
        <v>3.6</v>
      </c>
      <c r="G477" s="175">
        <v>52.31</v>
      </c>
      <c r="H477" s="175">
        <v>180.46</v>
      </c>
      <c r="I477" s="84">
        <v>225.58</v>
      </c>
      <c r="J477" s="84">
        <v>238.2</v>
      </c>
      <c r="K477" s="57">
        <v>148.79</v>
      </c>
      <c r="L477" s="185">
        <f t="shared" si="48"/>
        <v>535.64400000000001</v>
      </c>
      <c r="M477" s="185">
        <f t="shared" si="50"/>
        <v>1179.4880880000001</v>
      </c>
      <c r="N477" s="186">
        <f t="shared" si="49"/>
        <v>1474.3601100000001</v>
      </c>
      <c r="O477" s="398">
        <f t="shared" si="51"/>
        <v>1556.9242761600001</v>
      </c>
    </row>
    <row r="478" spans="2:15" ht="45" x14ac:dyDescent="0.25">
      <c r="B478" s="44" t="s">
        <v>387</v>
      </c>
      <c r="C478" s="244" t="s">
        <v>105</v>
      </c>
      <c r="D478" s="175" t="s">
        <v>126</v>
      </c>
      <c r="E478" s="219"/>
      <c r="F478" s="174">
        <v>2.88</v>
      </c>
      <c r="G478" s="219">
        <v>41.85</v>
      </c>
      <c r="H478" s="219">
        <v>144.37</v>
      </c>
      <c r="I478" s="174">
        <v>180.46</v>
      </c>
      <c r="J478" s="174">
        <v>190.6</v>
      </c>
      <c r="K478" s="57">
        <v>148.79</v>
      </c>
      <c r="L478" s="222">
        <f t="shared" si="48"/>
        <v>428.51519999999994</v>
      </c>
      <c r="M478" s="185">
        <f t="shared" si="50"/>
        <v>943.59047039999984</v>
      </c>
      <c r="N478" s="223">
        <f t="shared" si="49"/>
        <v>1179.4880879999998</v>
      </c>
      <c r="O478" s="402">
        <f t="shared" si="51"/>
        <v>1245.5394209279998</v>
      </c>
    </row>
    <row r="479" spans="2:15" ht="51" customHeight="1" x14ac:dyDescent="0.25">
      <c r="B479" s="59" t="s">
        <v>388</v>
      </c>
      <c r="C479" s="218" t="s">
        <v>105</v>
      </c>
      <c r="D479" s="175" t="s">
        <v>126</v>
      </c>
      <c r="E479" s="175"/>
      <c r="F479" s="84">
        <v>4.32</v>
      </c>
      <c r="G479" s="175">
        <v>82.77</v>
      </c>
      <c r="H479" s="175">
        <v>216.56</v>
      </c>
      <c r="I479" s="84">
        <v>270.69</v>
      </c>
      <c r="J479" s="84">
        <v>285.89999999999998</v>
      </c>
      <c r="K479" s="57">
        <v>148.79</v>
      </c>
      <c r="L479" s="185">
        <f t="shared" si="48"/>
        <v>642.77279999999996</v>
      </c>
      <c r="M479" s="185">
        <f t="shared" si="50"/>
        <v>1415.3857055999999</v>
      </c>
      <c r="N479" s="186">
        <f t="shared" si="49"/>
        <v>1769.2321319999999</v>
      </c>
      <c r="O479" s="398">
        <f t="shared" si="51"/>
        <v>1868.3091313919999</v>
      </c>
    </row>
    <row r="480" spans="2:15" ht="45" x14ac:dyDescent="0.25">
      <c r="B480" s="59" t="s">
        <v>389</v>
      </c>
      <c r="C480" s="84"/>
      <c r="D480" s="175" t="s">
        <v>126</v>
      </c>
      <c r="E480" s="175"/>
      <c r="F480" s="84">
        <v>6.72</v>
      </c>
      <c r="G480" s="175">
        <v>87.64</v>
      </c>
      <c r="H480" s="175">
        <v>336.66</v>
      </c>
      <c r="I480" s="84">
        <v>421.08</v>
      </c>
      <c r="J480" s="84">
        <v>444.7</v>
      </c>
      <c r="K480" s="57">
        <v>148.79</v>
      </c>
      <c r="L480" s="185">
        <f t="shared" si="48"/>
        <v>999.86879999999996</v>
      </c>
      <c r="M480" s="185">
        <f t="shared" si="50"/>
        <v>2201.7110975999999</v>
      </c>
      <c r="N480" s="186">
        <f t="shared" si="49"/>
        <v>2752.138872</v>
      </c>
      <c r="O480" s="398">
        <f t="shared" si="51"/>
        <v>2906.2586488319998</v>
      </c>
    </row>
    <row r="481" spans="2:15" ht="65.25" customHeight="1" x14ac:dyDescent="0.25">
      <c r="B481" s="59" t="s">
        <v>390</v>
      </c>
      <c r="C481" s="91" t="s">
        <v>105</v>
      </c>
      <c r="D481" s="175" t="s">
        <v>126</v>
      </c>
      <c r="E481" s="175"/>
      <c r="F481" s="84">
        <v>2.4500000000000002</v>
      </c>
      <c r="G481" s="175">
        <v>35.6</v>
      </c>
      <c r="H481" s="175">
        <v>122.81</v>
      </c>
      <c r="I481" s="84">
        <v>153.52000000000001</v>
      </c>
      <c r="J481" s="84">
        <v>162.1</v>
      </c>
      <c r="K481" s="57">
        <v>148.79</v>
      </c>
      <c r="L481" s="185">
        <f t="shared" si="48"/>
        <v>364.53550000000001</v>
      </c>
      <c r="M481" s="185">
        <f t="shared" si="50"/>
        <v>802.70717100000002</v>
      </c>
      <c r="N481" s="186">
        <f t="shared" si="49"/>
        <v>1003.38396375</v>
      </c>
      <c r="O481" s="398">
        <f t="shared" si="51"/>
        <v>1059.5734657200001</v>
      </c>
    </row>
    <row r="482" spans="2:15" ht="29.25" customHeight="1" x14ac:dyDescent="0.25">
      <c r="B482" s="61" t="s">
        <v>391</v>
      </c>
      <c r="C482" s="84" t="s">
        <v>105</v>
      </c>
      <c r="D482" s="175" t="s">
        <v>126</v>
      </c>
      <c r="E482" s="175"/>
      <c r="F482" s="84">
        <v>4</v>
      </c>
      <c r="G482" s="175">
        <v>58.12</v>
      </c>
      <c r="H482" s="175">
        <v>200.51</v>
      </c>
      <c r="I482" s="84">
        <v>250.64</v>
      </c>
      <c r="J482" s="84">
        <v>264.7</v>
      </c>
      <c r="K482" s="57">
        <v>148.79</v>
      </c>
      <c r="L482" s="185">
        <f t="shared" si="48"/>
        <v>595.16</v>
      </c>
      <c r="M482" s="185">
        <f t="shared" si="50"/>
        <v>1310.54232</v>
      </c>
      <c r="N482" s="186">
        <f t="shared" si="49"/>
        <v>1638.1779000000001</v>
      </c>
      <c r="O482" s="398">
        <f t="shared" si="51"/>
        <v>1729.9158624000002</v>
      </c>
    </row>
    <row r="483" spans="2:15" ht="47.25" customHeight="1" x14ac:dyDescent="0.25">
      <c r="B483" s="53" t="s">
        <v>392</v>
      </c>
      <c r="C483" s="91" t="s">
        <v>105</v>
      </c>
      <c r="D483" s="175" t="s">
        <v>126</v>
      </c>
      <c r="E483" s="175"/>
      <c r="F483" s="84">
        <v>5.04</v>
      </c>
      <c r="G483" s="175">
        <v>73.23</v>
      </c>
      <c r="H483" s="175">
        <v>252.65</v>
      </c>
      <c r="I483" s="84">
        <v>315.81</v>
      </c>
      <c r="J483" s="84">
        <v>333.5</v>
      </c>
      <c r="K483" s="57">
        <v>148.79</v>
      </c>
      <c r="L483" s="185">
        <f t="shared" si="48"/>
        <v>749.90159999999992</v>
      </c>
      <c r="M483" s="185">
        <f t="shared" si="50"/>
        <v>1651.2833231999998</v>
      </c>
      <c r="N483" s="186">
        <f t="shared" si="49"/>
        <v>2064.1041539999997</v>
      </c>
      <c r="O483" s="398">
        <f t="shared" si="51"/>
        <v>2179.6939866239995</v>
      </c>
    </row>
    <row r="484" spans="2:15" ht="44.25" customHeight="1" x14ac:dyDescent="0.25">
      <c r="B484" s="44" t="s">
        <v>393</v>
      </c>
      <c r="C484" s="247"/>
      <c r="D484" s="175"/>
      <c r="E484" s="175"/>
      <c r="F484" s="84"/>
      <c r="G484" s="175"/>
      <c r="H484" s="175"/>
      <c r="I484" s="84"/>
      <c r="J484" s="84"/>
      <c r="K484" s="185"/>
      <c r="L484" s="185"/>
      <c r="M484" s="185"/>
      <c r="N484" s="186"/>
      <c r="O484" s="398"/>
    </row>
    <row r="485" spans="2:15" ht="51.75" customHeight="1" x14ac:dyDescent="0.25">
      <c r="B485" s="59" t="s">
        <v>394</v>
      </c>
      <c r="C485" s="174" t="s">
        <v>25</v>
      </c>
      <c r="D485" s="175" t="s">
        <v>126</v>
      </c>
      <c r="E485" s="219"/>
      <c r="F485" s="174">
        <v>8.5</v>
      </c>
      <c r="G485" s="219">
        <v>123.51</v>
      </c>
      <c r="H485" s="219">
        <v>426.09</v>
      </c>
      <c r="I485" s="174">
        <v>532.62</v>
      </c>
      <c r="J485" s="174">
        <v>562.4</v>
      </c>
      <c r="K485" s="57">
        <v>148.79</v>
      </c>
      <c r="L485" s="222">
        <f t="shared" ref="L485:L494" si="52">F485*K485</f>
        <v>1264.7149999999999</v>
      </c>
      <c r="M485" s="185">
        <f t="shared" ref="M485:M494" si="53">L485*2.202</f>
        <v>2784.9024299999996</v>
      </c>
      <c r="N485" s="223">
        <f t="shared" ref="N485:N494" si="54">M485*$N$2</f>
        <v>3481.1280374999997</v>
      </c>
      <c r="O485" s="402">
        <f t="shared" ref="O485:O494" si="55">M485*$N$1*$N$3</f>
        <v>3676.0712075999995</v>
      </c>
    </row>
    <row r="486" spans="2:15" ht="64.5" customHeight="1" x14ac:dyDescent="0.25">
      <c r="B486" s="53" t="s">
        <v>395</v>
      </c>
      <c r="C486" s="91" t="s">
        <v>105</v>
      </c>
      <c r="D486" s="175" t="s">
        <v>126</v>
      </c>
      <c r="E486" s="175"/>
      <c r="F486" s="84">
        <v>4.5999999999999996</v>
      </c>
      <c r="G486" s="175">
        <v>66.84</v>
      </c>
      <c r="H486" s="175">
        <v>230.59</v>
      </c>
      <c r="I486" s="84">
        <v>288.24</v>
      </c>
      <c r="J486" s="84">
        <v>304.39999999999998</v>
      </c>
      <c r="K486" s="57">
        <v>148.79</v>
      </c>
      <c r="L486" s="185">
        <f t="shared" si="52"/>
        <v>684.43399999999986</v>
      </c>
      <c r="M486" s="185">
        <f t="shared" si="53"/>
        <v>1507.1236679999997</v>
      </c>
      <c r="N486" s="186">
        <f t="shared" si="54"/>
        <v>1883.9045849999998</v>
      </c>
      <c r="O486" s="398">
        <f t="shared" si="55"/>
        <v>1989.4032417599997</v>
      </c>
    </row>
    <row r="487" spans="2:15" ht="60" x14ac:dyDescent="0.25">
      <c r="B487" s="59" t="s">
        <v>396</v>
      </c>
      <c r="C487" s="91" t="s">
        <v>105</v>
      </c>
      <c r="D487" s="175" t="s">
        <v>126</v>
      </c>
      <c r="E487" s="175"/>
      <c r="F487" s="84">
        <v>7.92</v>
      </c>
      <c r="G487" s="175">
        <v>115.08</v>
      </c>
      <c r="H487" s="175">
        <v>397.02</v>
      </c>
      <c r="I487" s="84">
        <v>496.27</v>
      </c>
      <c r="J487" s="84">
        <v>524.1</v>
      </c>
      <c r="K487" s="57">
        <v>148.79</v>
      </c>
      <c r="L487" s="185">
        <f t="shared" si="52"/>
        <v>1178.4168</v>
      </c>
      <c r="M487" s="185">
        <f t="shared" si="53"/>
        <v>2594.8737935999998</v>
      </c>
      <c r="N487" s="186">
        <f t="shared" si="54"/>
        <v>3243.5922419999997</v>
      </c>
      <c r="O487" s="398">
        <f t="shared" si="55"/>
        <v>3425.2334075520002</v>
      </c>
    </row>
    <row r="488" spans="2:15" ht="60" x14ac:dyDescent="0.25">
      <c r="B488" s="59" t="s">
        <v>397</v>
      </c>
      <c r="C488" s="91" t="s">
        <v>105</v>
      </c>
      <c r="D488" s="175" t="s">
        <v>126</v>
      </c>
      <c r="E488" s="175"/>
      <c r="F488" s="84">
        <v>9.6999999999999993</v>
      </c>
      <c r="G488" s="175">
        <v>140.94</v>
      </c>
      <c r="H488" s="175">
        <v>486.25</v>
      </c>
      <c r="I488" s="84">
        <v>607.80999999999995</v>
      </c>
      <c r="J488" s="84">
        <v>641.79999999999995</v>
      </c>
      <c r="K488" s="57">
        <v>148.79</v>
      </c>
      <c r="L488" s="185">
        <f t="shared" si="52"/>
        <v>1443.2629999999999</v>
      </c>
      <c r="M488" s="185">
        <f t="shared" si="53"/>
        <v>3178.065126</v>
      </c>
      <c r="N488" s="186">
        <f t="shared" si="54"/>
        <v>3972.5814074999998</v>
      </c>
      <c r="O488" s="398">
        <f t="shared" si="55"/>
        <v>4195.0459663199999</v>
      </c>
    </row>
    <row r="489" spans="2:15" ht="60" x14ac:dyDescent="0.25">
      <c r="B489" s="44" t="s">
        <v>398</v>
      </c>
      <c r="C489" s="88" t="s">
        <v>105</v>
      </c>
      <c r="D489" s="175" t="s">
        <v>126</v>
      </c>
      <c r="E489" s="219"/>
      <c r="F489" s="174">
        <v>15.8</v>
      </c>
      <c r="G489" s="219">
        <v>229.57</v>
      </c>
      <c r="H489" s="219">
        <v>792.03</v>
      </c>
      <c r="I489" s="174">
        <v>990.04</v>
      </c>
      <c r="J489" s="174">
        <v>1045.5</v>
      </c>
      <c r="K489" s="57">
        <v>148.79</v>
      </c>
      <c r="L489" s="222">
        <f t="shared" si="52"/>
        <v>2350.8820000000001</v>
      </c>
      <c r="M489" s="185">
        <f t="shared" si="53"/>
        <v>5176.6421639999999</v>
      </c>
      <c r="N489" s="223">
        <f t="shared" si="54"/>
        <v>6470.8027050000001</v>
      </c>
      <c r="O489" s="402">
        <f t="shared" si="55"/>
        <v>6833.16765648</v>
      </c>
    </row>
    <row r="490" spans="2:15" ht="60" x14ac:dyDescent="0.25">
      <c r="B490" s="44" t="s">
        <v>399</v>
      </c>
      <c r="C490" s="84" t="s">
        <v>400</v>
      </c>
      <c r="D490" s="175" t="s">
        <v>126</v>
      </c>
      <c r="E490" s="175"/>
      <c r="F490" s="185">
        <v>2.4</v>
      </c>
      <c r="G490" s="175">
        <v>34.869999999999997</v>
      </c>
      <c r="H490" s="175">
        <v>120.31</v>
      </c>
      <c r="I490" s="84">
        <v>150.38999999999999</v>
      </c>
      <c r="J490" s="84">
        <v>158.80000000000001</v>
      </c>
      <c r="K490" s="57">
        <v>148.79</v>
      </c>
      <c r="L490" s="185">
        <f t="shared" si="52"/>
        <v>357.09599999999995</v>
      </c>
      <c r="M490" s="185">
        <f t="shared" si="53"/>
        <v>786.32539199999985</v>
      </c>
      <c r="N490" s="186">
        <f t="shared" si="54"/>
        <v>982.90673999999979</v>
      </c>
      <c r="O490" s="398">
        <f t="shared" si="55"/>
        <v>1037.9495174399999</v>
      </c>
    </row>
    <row r="491" spans="2:15" ht="24.75" customHeight="1" x14ac:dyDescent="0.25">
      <c r="B491" s="59" t="s">
        <v>401</v>
      </c>
      <c r="C491" s="84" t="s">
        <v>105</v>
      </c>
      <c r="D491" s="175" t="s">
        <v>126</v>
      </c>
      <c r="E491" s="175"/>
      <c r="F491" s="185">
        <v>3.3</v>
      </c>
      <c r="G491" s="175">
        <v>47.95</v>
      </c>
      <c r="H491" s="175">
        <v>165.42</v>
      </c>
      <c r="I491" s="84">
        <v>206.78</v>
      </c>
      <c r="J491" s="84">
        <v>218.4</v>
      </c>
      <c r="K491" s="57">
        <v>148.79</v>
      </c>
      <c r="L491" s="185">
        <f t="shared" si="52"/>
        <v>491.00699999999995</v>
      </c>
      <c r="M491" s="185">
        <f t="shared" si="53"/>
        <v>1081.1974139999998</v>
      </c>
      <c r="N491" s="186">
        <f t="shared" si="54"/>
        <v>1351.4967674999998</v>
      </c>
      <c r="O491" s="398">
        <f t="shared" si="55"/>
        <v>1427.1805864799996</v>
      </c>
    </row>
    <row r="492" spans="2:15" ht="23.25" customHeight="1" x14ac:dyDescent="0.25">
      <c r="B492" s="59" t="s">
        <v>402</v>
      </c>
      <c r="C492" s="84" t="s">
        <v>105</v>
      </c>
      <c r="D492" s="175" t="s">
        <v>126</v>
      </c>
      <c r="E492" s="175"/>
      <c r="F492" s="185">
        <v>4.18</v>
      </c>
      <c r="G492" s="175">
        <v>60.74</v>
      </c>
      <c r="H492" s="175">
        <v>209.54</v>
      </c>
      <c r="I492" s="84">
        <v>261.92</v>
      </c>
      <c r="J492" s="84">
        <v>276.60000000000002</v>
      </c>
      <c r="K492" s="57">
        <v>148.79</v>
      </c>
      <c r="L492" s="185">
        <f t="shared" si="52"/>
        <v>621.94219999999996</v>
      </c>
      <c r="M492" s="185">
        <f t="shared" si="53"/>
        <v>1369.5167243999999</v>
      </c>
      <c r="N492" s="186">
        <f t="shared" si="54"/>
        <v>1711.8959055</v>
      </c>
      <c r="O492" s="398">
        <f t="shared" si="55"/>
        <v>1807.7620762079998</v>
      </c>
    </row>
    <row r="493" spans="2:15" ht="23.25" customHeight="1" x14ac:dyDescent="0.25">
      <c r="B493" s="59" t="s">
        <v>403</v>
      </c>
      <c r="C493" s="84" t="s">
        <v>105</v>
      </c>
      <c r="D493" s="175" t="s">
        <v>126</v>
      </c>
      <c r="E493" s="175"/>
      <c r="F493" s="185">
        <v>5.0999999999999996</v>
      </c>
      <c r="G493" s="175">
        <v>74.099999999999994</v>
      </c>
      <c r="H493" s="175">
        <v>255.66</v>
      </c>
      <c r="I493" s="84">
        <v>319.57</v>
      </c>
      <c r="J493" s="84">
        <v>337.5</v>
      </c>
      <c r="K493" s="57">
        <v>148.79</v>
      </c>
      <c r="L493" s="185">
        <f t="shared" si="52"/>
        <v>758.82899999999995</v>
      </c>
      <c r="M493" s="185">
        <f t="shared" si="53"/>
        <v>1670.9414579999998</v>
      </c>
      <c r="N493" s="186">
        <f t="shared" si="54"/>
        <v>2088.6768224999996</v>
      </c>
      <c r="O493" s="398">
        <f t="shared" si="55"/>
        <v>2205.6427245599998</v>
      </c>
    </row>
    <row r="494" spans="2:15" ht="30" customHeight="1" x14ac:dyDescent="0.25">
      <c r="B494" s="53" t="s">
        <v>404</v>
      </c>
      <c r="C494" s="91" t="s">
        <v>400</v>
      </c>
      <c r="D494" s="175" t="s">
        <v>126</v>
      </c>
      <c r="E494" s="175"/>
      <c r="F494" s="185">
        <v>5.25</v>
      </c>
      <c r="G494" s="175">
        <v>76.28</v>
      </c>
      <c r="H494" s="175">
        <v>263.17</v>
      </c>
      <c r="I494" s="84">
        <v>328.97</v>
      </c>
      <c r="J494" s="84">
        <v>347.4</v>
      </c>
      <c r="K494" s="57">
        <v>148.79</v>
      </c>
      <c r="L494" s="185">
        <f t="shared" si="52"/>
        <v>781.14749999999992</v>
      </c>
      <c r="M494" s="185">
        <f t="shared" si="53"/>
        <v>1720.0867949999997</v>
      </c>
      <c r="N494" s="186">
        <f t="shared" si="54"/>
        <v>2150.1084937499995</v>
      </c>
      <c r="O494" s="398">
        <f t="shared" si="55"/>
        <v>2270.5145693999998</v>
      </c>
    </row>
    <row r="495" spans="2:15" ht="30" customHeight="1" x14ac:dyDescent="0.25">
      <c r="B495" s="44" t="s">
        <v>405</v>
      </c>
      <c r="C495" s="91"/>
      <c r="D495" s="175"/>
      <c r="E495" s="175"/>
      <c r="F495" s="84"/>
      <c r="G495" s="175"/>
      <c r="H495" s="175"/>
      <c r="I495" s="84"/>
      <c r="J495" s="84"/>
      <c r="K495" s="185"/>
      <c r="L495" s="185"/>
      <c r="M495" s="185"/>
      <c r="N495" s="186"/>
      <c r="O495" s="398"/>
    </row>
    <row r="496" spans="2:15" ht="18" customHeight="1" x14ac:dyDescent="0.25">
      <c r="B496" s="99" t="s">
        <v>406</v>
      </c>
      <c r="C496" s="248"/>
      <c r="D496" s="249" t="s">
        <v>126</v>
      </c>
      <c r="E496" s="249"/>
      <c r="F496" s="250">
        <v>5.7</v>
      </c>
      <c r="G496" s="249">
        <v>82.82</v>
      </c>
      <c r="H496" s="249">
        <v>285.73</v>
      </c>
      <c r="I496" s="248">
        <v>357.17</v>
      </c>
      <c r="J496" s="248">
        <v>377.2</v>
      </c>
      <c r="K496" s="104">
        <v>148.79</v>
      </c>
      <c r="L496" s="250">
        <f>F496*K496</f>
        <v>848.10299999999995</v>
      </c>
      <c r="M496" s="250">
        <f>L496*2.202</f>
        <v>1867.5228059999999</v>
      </c>
      <c r="N496" s="251">
        <f>M496*$N$2</f>
        <v>2334.4035075000002</v>
      </c>
      <c r="O496" s="405">
        <f>M496*$N$1*$N$3</f>
        <v>2465.1301039200002</v>
      </c>
    </row>
    <row r="497" spans="1:16" ht="19.5" customHeight="1" x14ac:dyDescent="0.25">
      <c r="A497" s="113"/>
      <c r="B497" s="114"/>
      <c r="C497" s="117"/>
      <c r="D497" s="115"/>
      <c r="E497" s="115"/>
      <c r="F497" s="117"/>
      <c r="G497" s="115"/>
      <c r="H497" s="115"/>
      <c r="I497" s="115"/>
      <c r="J497" s="115"/>
      <c r="K497" s="116"/>
      <c r="L497" s="117"/>
      <c r="M497" s="116"/>
      <c r="N497" s="147"/>
      <c r="O497" s="392"/>
      <c r="P497" s="113"/>
    </row>
    <row r="498" spans="1:16" s="34" customFormat="1" ht="15.75" x14ac:dyDescent="0.25">
      <c r="A498" s="40"/>
      <c r="B498" s="35" t="s">
        <v>407</v>
      </c>
      <c r="C498" s="36"/>
      <c r="D498" s="37"/>
      <c r="E498" s="37"/>
      <c r="F498" s="36"/>
      <c r="G498" s="37"/>
      <c r="H498" s="37"/>
      <c r="I498" s="37"/>
      <c r="J498" s="37"/>
      <c r="K498" s="38"/>
      <c r="L498" s="36"/>
      <c r="M498" s="38"/>
      <c r="N498" s="39"/>
      <c r="O498" s="379"/>
      <c r="P498" s="40"/>
    </row>
    <row r="499" spans="1:16" s="34" customFormat="1" ht="21.75" customHeight="1" x14ac:dyDescent="0.25">
      <c r="A499" s="40"/>
      <c r="B499" s="35" t="s">
        <v>408</v>
      </c>
      <c r="C499" s="36"/>
      <c r="D499" s="37"/>
      <c r="E499" s="37"/>
      <c r="F499" s="36"/>
      <c r="G499" s="37"/>
      <c r="H499" s="37"/>
      <c r="I499" s="37"/>
      <c r="J499" s="37"/>
      <c r="K499" s="38"/>
      <c r="L499" s="36"/>
      <c r="M499" s="38"/>
      <c r="N499" s="39"/>
      <c r="O499" s="379"/>
      <c r="P499" s="40"/>
    </row>
    <row r="500" spans="1:16" s="34" customFormat="1" ht="15.75" x14ac:dyDescent="0.25">
      <c r="A500" s="40"/>
      <c r="B500" s="35"/>
      <c r="C500" s="36"/>
      <c r="D500" s="37"/>
      <c r="E500" s="37"/>
      <c r="F500" s="36"/>
      <c r="G500" s="37"/>
      <c r="H500" s="37"/>
      <c r="I500" s="37"/>
      <c r="J500" s="37"/>
      <c r="K500" s="38"/>
      <c r="L500" s="36"/>
      <c r="M500" s="38"/>
      <c r="N500" s="39"/>
      <c r="O500" s="379"/>
      <c r="P500" s="40"/>
    </row>
    <row r="501" spans="1:16" ht="18.75" customHeight="1" x14ac:dyDescent="0.25">
      <c r="B501" s="448" t="s">
        <v>13</v>
      </c>
      <c r="C501" s="449" t="s">
        <v>14</v>
      </c>
      <c r="D501" s="449" t="s">
        <v>15</v>
      </c>
      <c r="E501" s="449"/>
      <c r="F501" s="449" t="s">
        <v>98</v>
      </c>
      <c r="G501" s="450" t="s">
        <v>17</v>
      </c>
      <c r="H501" s="450" t="s">
        <v>21</v>
      </c>
      <c r="I501" s="479" t="s">
        <v>409</v>
      </c>
      <c r="J501" s="479"/>
      <c r="K501" s="449" t="s">
        <v>20</v>
      </c>
      <c r="L501" s="449" t="s">
        <v>17</v>
      </c>
      <c r="M501" s="452" t="s">
        <v>21</v>
      </c>
      <c r="N501" s="453" t="s">
        <v>19</v>
      </c>
      <c r="O501" s="453"/>
    </row>
    <row r="502" spans="1:16" ht="53.25" customHeight="1" x14ac:dyDescent="0.25">
      <c r="B502" s="448"/>
      <c r="C502" s="449"/>
      <c r="D502" s="449"/>
      <c r="E502" s="449"/>
      <c r="F502" s="449"/>
      <c r="G502" s="450"/>
      <c r="H502" s="450"/>
      <c r="I502" s="143" t="s">
        <v>22</v>
      </c>
      <c r="J502" s="143" t="s">
        <v>23</v>
      </c>
      <c r="K502" s="449"/>
      <c r="L502" s="449"/>
      <c r="M502" s="452"/>
      <c r="N502" s="42" t="s">
        <v>22</v>
      </c>
      <c r="O502" s="380" t="s">
        <v>23</v>
      </c>
    </row>
    <row r="503" spans="1:16" ht="60" customHeight="1" x14ac:dyDescent="0.25">
      <c r="B503" s="181" t="s">
        <v>410</v>
      </c>
      <c r="C503" s="172" t="s">
        <v>411</v>
      </c>
      <c r="D503" s="212" t="s">
        <v>26</v>
      </c>
      <c r="E503" s="212"/>
      <c r="F503" s="172">
        <v>15</v>
      </c>
      <c r="G503" s="212">
        <v>487.5</v>
      </c>
      <c r="H503" s="212">
        <v>1681.88</v>
      </c>
      <c r="I503" s="172">
        <v>2102.34</v>
      </c>
      <c r="J503" s="172">
        <v>2220.1</v>
      </c>
      <c r="K503" s="252">
        <v>181.45</v>
      </c>
      <c r="L503" s="213">
        <f t="shared" ref="L503:L520" si="56">F503*K503</f>
        <v>2721.75</v>
      </c>
      <c r="M503" s="222">
        <f t="shared" ref="M503:M520" si="57">L503*2.202</f>
        <v>5993.2934999999998</v>
      </c>
      <c r="N503" s="253">
        <f t="shared" ref="N503:N520" si="58">M503*$N$2</f>
        <v>7491.6168749999997</v>
      </c>
      <c r="O503" s="406">
        <f>M503*$N$1*$N$3</f>
        <v>7911.1474200000002</v>
      </c>
    </row>
    <row r="504" spans="1:16" ht="48.75" customHeight="1" x14ac:dyDescent="0.25">
      <c r="B504" s="59" t="s">
        <v>412</v>
      </c>
      <c r="C504" s="84" t="s">
        <v>105</v>
      </c>
      <c r="D504" s="175" t="s">
        <v>26</v>
      </c>
      <c r="E504" s="175"/>
      <c r="F504" s="84">
        <v>5</v>
      </c>
      <c r="G504" s="175">
        <v>162.5</v>
      </c>
      <c r="H504" s="175">
        <v>560.63</v>
      </c>
      <c r="I504" s="84">
        <v>700.78</v>
      </c>
      <c r="J504" s="84">
        <v>740</v>
      </c>
      <c r="K504" s="185">
        <v>181.45</v>
      </c>
      <c r="L504" s="185">
        <f t="shared" si="56"/>
        <v>907.25</v>
      </c>
      <c r="M504" s="185">
        <f t="shared" si="57"/>
        <v>1997.7645</v>
      </c>
      <c r="N504" s="254">
        <f t="shared" si="58"/>
        <v>2497.2056250000001</v>
      </c>
      <c r="O504" s="407">
        <f>M504*$N$1*$N$3</f>
        <v>2637.0491400000001</v>
      </c>
    </row>
    <row r="505" spans="1:16" ht="49.5" customHeight="1" x14ac:dyDescent="0.25">
      <c r="B505" s="59" t="s">
        <v>413</v>
      </c>
      <c r="C505" s="84" t="s">
        <v>414</v>
      </c>
      <c r="D505" s="175" t="s">
        <v>26</v>
      </c>
      <c r="E505" s="175"/>
      <c r="F505" s="84">
        <v>4.5</v>
      </c>
      <c r="G505" s="175">
        <v>146.25</v>
      </c>
      <c r="H505" s="175">
        <v>504.56</v>
      </c>
      <c r="I505" s="84">
        <v>630.70000000000005</v>
      </c>
      <c r="J505" s="84">
        <v>666</v>
      </c>
      <c r="K505" s="185">
        <v>181.45</v>
      </c>
      <c r="L505" s="185">
        <f t="shared" si="56"/>
        <v>816.52499999999998</v>
      </c>
      <c r="M505" s="185">
        <f t="shared" si="57"/>
        <v>1797.9880499999999</v>
      </c>
      <c r="N505" s="254">
        <f t="shared" si="58"/>
        <v>2247.4850624999999</v>
      </c>
      <c r="O505" s="407">
        <f>M505*$N$1*$N$3</f>
        <v>2373.3442260000002</v>
      </c>
    </row>
    <row r="506" spans="1:16" ht="51.75" customHeight="1" x14ac:dyDescent="0.25">
      <c r="B506" s="59" t="s">
        <v>415</v>
      </c>
      <c r="C506" s="84" t="s">
        <v>25</v>
      </c>
      <c r="D506" s="175" t="s">
        <v>26</v>
      </c>
      <c r="E506" s="175"/>
      <c r="F506" s="84">
        <v>10</v>
      </c>
      <c r="G506" s="175">
        <v>325</v>
      </c>
      <c r="H506" s="175">
        <v>1121.25</v>
      </c>
      <c r="I506" s="84">
        <v>1401.56</v>
      </c>
      <c r="J506" s="84"/>
      <c r="K506" s="185">
        <v>181.45</v>
      </c>
      <c r="L506" s="185">
        <f t="shared" si="56"/>
        <v>1814.5</v>
      </c>
      <c r="M506" s="185">
        <f t="shared" si="57"/>
        <v>3995.529</v>
      </c>
      <c r="N506" s="254">
        <f t="shared" si="58"/>
        <v>4994.4112500000001</v>
      </c>
      <c r="O506" s="407">
        <v>0</v>
      </c>
    </row>
    <row r="507" spans="1:16" ht="49.5" customHeight="1" x14ac:dyDescent="0.25">
      <c r="B507" s="44" t="s">
        <v>416</v>
      </c>
      <c r="C507" s="174" t="s">
        <v>25</v>
      </c>
      <c r="D507" s="219" t="s">
        <v>26</v>
      </c>
      <c r="E507" s="219"/>
      <c r="F507" s="174">
        <v>5</v>
      </c>
      <c r="G507" s="219">
        <v>162.5</v>
      </c>
      <c r="H507" s="219">
        <v>560.63</v>
      </c>
      <c r="I507" s="174">
        <v>700.78</v>
      </c>
      <c r="J507" s="174"/>
      <c r="K507" s="185">
        <v>181.45</v>
      </c>
      <c r="L507" s="222">
        <f t="shared" si="56"/>
        <v>907.25</v>
      </c>
      <c r="M507" s="185">
        <f t="shared" si="57"/>
        <v>1997.7645</v>
      </c>
      <c r="N507" s="255">
        <f t="shared" si="58"/>
        <v>2497.2056250000001</v>
      </c>
      <c r="O507" s="408">
        <v>0</v>
      </c>
    </row>
    <row r="508" spans="1:16" ht="33" customHeight="1" x14ac:dyDescent="0.25">
      <c r="B508" s="59" t="s">
        <v>417</v>
      </c>
      <c r="C508" s="84" t="s">
        <v>25</v>
      </c>
      <c r="D508" s="175" t="s">
        <v>26</v>
      </c>
      <c r="E508" s="175"/>
      <c r="F508" s="84">
        <v>3</v>
      </c>
      <c r="G508" s="175">
        <v>97.5</v>
      </c>
      <c r="H508" s="175">
        <v>336.36</v>
      </c>
      <c r="I508" s="84">
        <v>420.47</v>
      </c>
      <c r="J508" s="84">
        <v>444</v>
      </c>
      <c r="K508" s="185">
        <v>181.45</v>
      </c>
      <c r="L508" s="185">
        <f t="shared" si="56"/>
        <v>544.34999999999991</v>
      </c>
      <c r="M508" s="185">
        <f t="shared" si="57"/>
        <v>1198.6586999999997</v>
      </c>
      <c r="N508" s="254">
        <f t="shared" si="58"/>
        <v>1498.3233749999997</v>
      </c>
      <c r="O508" s="407">
        <f>M508*$N$1*$N$3</f>
        <v>1582.2294839999997</v>
      </c>
    </row>
    <row r="509" spans="1:16" ht="47.25" customHeight="1" x14ac:dyDescent="0.25">
      <c r="B509" s="59" t="s">
        <v>418</v>
      </c>
      <c r="C509" s="84" t="s">
        <v>25</v>
      </c>
      <c r="D509" s="175" t="s">
        <v>26</v>
      </c>
      <c r="E509" s="175"/>
      <c r="F509" s="84">
        <v>5</v>
      </c>
      <c r="G509" s="175">
        <v>162.5</v>
      </c>
      <c r="H509" s="175">
        <v>560.63</v>
      </c>
      <c r="I509" s="84">
        <v>700.78</v>
      </c>
      <c r="J509" s="84"/>
      <c r="K509" s="185">
        <v>181.45</v>
      </c>
      <c r="L509" s="185">
        <f t="shared" si="56"/>
        <v>907.25</v>
      </c>
      <c r="M509" s="185">
        <f t="shared" si="57"/>
        <v>1997.7645</v>
      </c>
      <c r="N509" s="254">
        <f t="shared" si="58"/>
        <v>2497.2056250000001</v>
      </c>
      <c r="O509" s="407">
        <v>0</v>
      </c>
    </row>
    <row r="510" spans="1:16" ht="46.5" customHeight="1" x14ac:dyDescent="0.25">
      <c r="B510" s="59" t="s">
        <v>419</v>
      </c>
      <c r="C510" s="84" t="s">
        <v>25</v>
      </c>
      <c r="D510" s="175" t="s">
        <v>26</v>
      </c>
      <c r="E510" s="175"/>
      <c r="F510" s="84">
        <v>8</v>
      </c>
      <c r="G510" s="175">
        <v>260</v>
      </c>
      <c r="H510" s="175">
        <v>897</v>
      </c>
      <c r="I510" s="84">
        <v>1121.25</v>
      </c>
      <c r="J510" s="84"/>
      <c r="K510" s="185">
        <v>181.45</v>
      </c>
      <c r="L510" s="185">
        <f t="shared" si="56"/>
        <v>1451.6</v>
      </c>
      <c r="M510" s="185">
        <f t="shared" si="57"/>
        <v>3196.4231999999997</v>
      </c>
      <c r="N510" s="186">
        <f t="shared" si="58"/>
        <v>3995.5289999999995</v>
      </c>
      <c r="O510" s="398">
        <f>M510*$N$1*$N$3</f>
        <v>4219.2786239999996</v>
      </c>
    </row>
    <row r="511" spans="1:16" ht="80.25" customHeight="1" x14ac:dyDescent="0.25">
      <c r="B511" s="44" t="s">
        <v>420</v>
      </c>
      <c r="C511" s="174" t="s">
        <v>25</v>
      </c>
      <c r="D511" s="219" t="s">
        <v>26</v>
      </c>
      <c r="E511" s="219"/>
      <c r="F511" s="174">
        <v>4</v>
      </c>
      <c r="G511" s="219">
        <v>110.4</v>
      </c>
      <c r="H511" s="219">
        <v>380.88</v>
      </c>
      <c r="I511" s="219">
        <v>476.1</v>
      </c>
      <c r="J511" s="219"/>
      <c r="K511" s="57">
        <v>181.45</v>
      </c>
      <c r="L511" s="222">
        <f t="shared" si="56"/>
        <v>725.8</v>
      </c>
      <c r="M511" s="222">
        <f t="shared" si="57"/>
        <v>1598.2115999999999</v>
      </c>
      <c r="N511" s="223">
        <f t="shared" si="58"/>
        <v>1997.7644999999998</v>
      </c>
      <c r="O511" s="402"/>
    </row>
    <row r="512" spans="1:16" ht="47.25" customHeight="1" x14ac:dyDescent="0.25">
      <c r="B512" s="59" t="s">
        <v>421</v>
      </c>
      <c r="C512" s="84" t="s">
        <v>105</v>
      </c>
      <c r="D512" s="175" t="s">
        <v>26</v>
      </c>
      <c r="E512" s="175"/>
      <c r="F512" s="84">
        <v>5</v>
      </c>
      <c r="G512" s="175">
        <v>138</v>
      </c>
      <c r="H512" s="175">
        <v>476.1</v>
      </c>
      <c r="I512" s="175">
        <v>595.13</v>
      </c>
      <c r="J512" s="175">
        <v>628.5</v>
      </c>
      <c r="K512" s="57">
        <v>181.45</v>
      </c>
      <c r="L512" s="84">
        <f t="shared" si="56"/>
        <v>907.25</v>
      </c>
      <c r="M512" s="222">
        <f t="shared" si="57"/>
        <v>1997.7645</v>
      </c>
      <c r="N512" s="186">
        <f t="shared" si="58"/>
        <v>2497.2056250000001</v>
      </c>
      <c r="O512" s="398">
        <f>M512*$N$1*$N$3</f>
        <v>2637.0491400000001</v>
      </c>
    </row>
    <row r="513" spans="2:15" ht="47.25" customHeight="1" x14ac:dyDescent="0.25">
      <c r="B513" s="59" t="s">
        <v>422</v>
      </c>
      <c r="C513" s="84"/>
      <c r="D513" s="175" t="s">
        <v>26</v>
      </c>
      <c r="E513" s="175"/>
      <c r="F513" s="84">
        <v>8</v>
      </c>
      <c r="G513" s="175">
        <v>220.8</v>
      </c>
      <c r="H513" s="175">
        <v>761.76</v>
      </c>
      <c r="I513" s="175">
        <v>952.2</v>
      </c>
      <c r="J513" s="175">
        <v>1005.5</v>
      </c>
      <c r="K513" s="57">
        <v>181.45</v>
      </c>
      <c r="L513" s="185">
        <f t="shared" si="56"/>
        <v>1451.6</v>
      </c>
      <c r="M513" s="222">
        <f t="shared" si="57"/>
        <v>3196.4231999999997</v>
      </c>
      <c r="N513" s="186">
        <f t="shared" si="58"/>
        <v>3995.5289999999995</v>
      </c>
      <c r="O513" s="398">
        <f>M513*$N$1*$N$3</f>
        <v>4219.2786239999996</v>
      </c>
    </row>
    <row r="514" spans="2:15" ht="78" customHeight="1" x14ac:dyDescent="0.25">
      <c r="B514" s="59" t="s">
        <v>423</v>
      </c>
      <c r="C514" s="84"/>
      <c r="D514" s="175" t="s">
        <v>26</v>
      </c>
      <c r="E514" s="175"/>
      <c r="F514" s="84">
        <v>2</v>
      </c>
      <c r="G514" s="175">
        <v>55.2</v>
      </c>
      <c r="H514" s="175">
        <v>190.44</v>
      </c>
      <c r="I514" s="175">
        <v>238.05</v>
      </c>
      <c r="J514" s="175">
        <v>251.4</v>
      </c>
      <c r="K514" s="57">
        <v>181.45</v>
      </c>
      <c r="L514" s="185">
        <f t="shared" si="56"/>
        <v>362.9</v>
      </c>
      <c r="M514" s="222">
        <f t="shared" si="57"/>
        <v>799.10579999999993</v>
      </c>
      <c r="N514" s="186">
        <f t="shared" si="58"/>
        <v>998.88224999999989</v>
      </c>
      <c r="O514" s="398">
        <f>M514*$N$1*$N$3</f>
        <v>1054.8196559999999</v>
      </c>
    </row>
    <row r="515" spans="2:15" ht="35.25" customHeight="1" x14ac:dyDescent="0.25">
      <c r="B515" s="59" t="s">
        <v>424</v>
      </c>
      <c r="C515" s="84" t="s">
        <v>49</v>
      </c>
      <c r="D515" s="175" t="s">
        <v>26</v>
      </c>
      <c r="E515" s="175"/>
      <c r="F515" s="84">
        <v>0.6</v>
      </c>
      <c r="G515" s="175">
        <v>16.559999999999999</v>
      </c>
      <c r="H515" s="175">
        <v>57.13</v>
      </c>
      <c r="I515" s="175">
        <v>71.42</v>
      </c>
      <c r="J515" s="175">
        <v>75.400000000000006</v>
      </c>
      <c r="K515" s="57">
        <v>181.45</v>
      </c>
      <c r="L515" s="185">
        <f t="shared" si="56"/>
        <v>108.86999999999999</v>
      </c>
      <c r="M515" s="222">
        <f t="shared" si="57"/>
        <v>239.73173999999997</v>
      </c>
      <c r="N515" s="186">
        <f t="shared" si="58"/>
        <v>299.66467499999999</v>
      </c>
      <c r="O515" s="398">
        <f>M515*$N$1*$N$3</f>
        <v>316.44589679999996</v>
      </c>
    </row>
    <row r="516" spans="2:15" ht="35.25" customHeight="1" x14ac:dyDescent="0.25">
      <c r="B516" s="59" t="s">
        <v>425</v>
      </c>
      <c r="C516" s="84" t="s">
        <v>411</v>
      </c>
      <c r="D516" s="175" t="s">
        <v>26</v>
      </c>
      <c r="E516" s="175"/>
      <c r="F516" s="84">
        <v>1.5</v>
      </c>
      <c r="G516" s="175">
        <v>41.4</v>
      </c>
      <c r="H516" s="175">
        <v>142.83000000000001</v>
      </c>
      <c r="I516" s="175">
        <v>178.54</v>
      </c>
      <c r="J516" s="175"/>
      <c r="K516" s="57">
        <v>181.45</v>
      </c>
      <c r="L516" s="185">
        <f t="shared" si="56"/>
        <v>272.17499999999995</v>
      </c>
      <c r="M516" s="222">
        <f t="shared" si="57"/>
        <v>599.32934999999986</v>
      </c>
      <c r="N516" s="186">
        <f t="shared" si="58"/>
        <v>749.16168749999986</v>
      </c>
      <c r="O516" s="398">
        <v>0</v>
      </c>
    </row>
    <row r="517" spans="2:15" ht="64.5" customHeight="1" x14ac:dyDescent="0.25">
      <c r="B517" s="59" t="s">
        <v>426</v>
      </c>
      <c r="C517" s="84" t="s">
        <v>25</v>
      </c>
      <c r="D517" s="175" t="s">
        <v>26</v>
      </c>
      <c r="E517" s="175"/>
      <c r="F517" s="84">
        <v>5</v>
      </c>
      <c r="G517" s="175">
        <v>162.5</v>
      </c>
      <c r="H517" s="175">
        <v>560.63</v>
      </c>
      <c r="I517" s="175">
        <v>700.78</v>
      </c>
      <c r="J517" s="175">
        <v>740</v>
      </c>
      <c r="K517" s="57">
        <v>181.45</v>
      </c>
      <c r="L517" s="185">
        <f t="shared" si="56"/>
        <v>907.25</v>
      </c>
      <c r="M517" s="222">
        <f t="shared" si="57"/>
        <v>1997.7645</v>
      </c>
      <c r="N517" s="186">
        <f t="shared" si="58"/>
        <v>2497.2056250000001</v>
      </c>
      <c r="O517" s="398">
        <f>M517*$N$1*$N$3</f>
        <v>2637.0491400000001</v>
      </c>
    </row>
    <row r="518" spans="2:15" ht="37.5" customHeight="1" x14ac:dyDescent="0.25">
      <c r="B518" s="59" t="s">
        <v>427</v>
      </c>
      <c r="C518" s="84" t="s">
        <v>105</v>
      </c>
      <c r="D518" s="175" t="s">
        <v>26</v>
      </c>
      <c r="E518" s="175"/>
      <c r="F518" s="84">
        <v>3</v>
      </c>
      <c r="G518" s="175">
        <v>97.5</v>
      </c>
      <c r="H518" s="175">
        <v>336.38</v>
      </c>
      <c r="I518" s="175">
        <v>420.47</v>
      </c>
      <c r="J518" s="175">
        <v>444</v>
      </c>
      <c r="K518" s="57">
        <v>181.45</v>
      </c>
      <c r="L518" s="185">
        <f t="shared" si="56"/>
        <v>544.34999999999991</v>
      </c>
      <c r="M518" s="222">
        <f t="shared" si="57"/>
        <v>1198.6586999999997</v>
      </c>
      <c r="N518" s="186">
        <f t="shared" si="58"/>
        <v>1498.3233749999997</v>
      </c>
      <c r="O518" s="398">
        <f>M518*$N$1*$N$3</f>
        <v>1582.2294839999997</v>
      </c>
    </row>
    <row r="519" spans="2:15" ht="36" customHeight="1" x14ac:dyDescent="0.25">
      <c r="B519" s="59" t="s">
        <v>428</v>
      </c>
      <c r="C519" s="84"/>
      <c r="D519" s="175" t="s">
        <v>26</v>
      </c>
      <c r="E519" s="175"/>
      <c r="F519" s="84">
        <v>1.5</v>
      </c>
      <c r="G519" s="175">
        <v>48.75</v>
      </c>
      <c r="H519" s="175">
        <v>168.19</v>
      </c>
      <c r="I519" s="175">
        <v>210.23</v>
      </c>
      <c r="J519" s="175">
        <v>222</v>
      </c>
      <c r="K519" s="57">
        <v>181.45</v>
      </c>
      <c r="L519" s="185">
        <f t="shared" si="56"/>
        <v>272.17499999999995</v>
      </c>
      <c r="M519" s="222">
        <f t="shared" si="57"/>
        <v>599.32934999999986</v>
      </c>
      <c r="N519" s="186">
        <f t="shared" si="58"/>
        <v>749.16168749999986</v>
      </c>
      <c r="O519" s="398">
        <f>M519*$N$1*$N$3</f>
        <v>791.11474199999986</v>
      </c>
    </row>
    <row r="520" spans="2:15" ht="35.25" customHeight="1" x14ac:dyDescent="0.25">
      <c r="B520" s="76" t="s">
        <v>429</v>
      </c>
      <c r="C520" s="256" t="s">
        <v>25</v>
      </c>
      <c r="D520" s="257" t="s">
        <v>26</v>
      </c>
      <c r="E520" s="137"/>
      <c r="F520" s="180">
        <v>8</v>
      </c>
      <c r="G520" s="258">
        <v>260</v>
      </c>
      <c r="H520" s="259">
        <v>897</v>
      </c>
      <c r="I520" s="259">
        <v>1121.25</v>
      </c>
      <c r="J520" s="259"/>
      <c r="K520" s="455">
        <v>181.45</v>
      </c>
      <c r="L520" s="480">
        <f t="shared" si="56"/>
        <v>1451.6</v>
      </c>
      <c r="M520" s="481">
        <f t="shared" si="57"/>
        <v>3196.4231999999997</v>
      </c>
      <c r="N520" s="482">
        <f t="shared" si="58"/>
        <v>3995.5289999999995</v>
      </c>
      <c r="O520" s="483">
        <f>M520*$N$1*$N$3</f>
        <v>4219.2786239999996</v>
      </c>
    </row>
    <row r="521" spans="2:15" ht="15.75" customHeight="1" x14ac:dyDescent="0.25">
      <c r="B521" s="260" t="s">
        <v>430</v>
      </c>
      <c r="C521" s="261"/>
      <c r="D521" s="219"/>
      <c r="E521" s="262"/>
      <c r="F521" s="174"/>
      <c r="G521" s="263"/>
      <c r="H521" s="175"/>
      <c r="I521" s="175"/>
      <c r="J521" s="175"/>
      <c r="K521" s="455"/>
      <c r="L521" s="480"/>
      <c r="M521" s="481"/>
      <c r="N521" s="482"/>
      <c r="O521" s="483"/>
    </row>
    <row r="522" spans="2:15" ht="33" customHeight="1" x14ac:dyDescent="0.25">
      <c r="B522" s="59" t="s">
        <v>431</v>
      </c>
      <c r="C522" s="264" t="s">
        <v>105</v>
      </c>
      <c r="D522" s="175" t="s">
        <v>26</v>
      </c>
      <c r="E522" s="263"/>
      <c r="F522" s="84">
        <v>2.4</v>
      </c>
      <c r="G522" s="175">
        <v>78</v>
      </c>
      <c r="H522" s="175">
        <v>269.10000000000002</v>
      </c>
      <c r="I522" s="175">
        <v>336.38</v>
      </c>
      <c r="J522" s="175">
        <v>355.2</v>
      </c>
      <c r="K522" s="57">
        <v>181.45</v>
      </c>
      <c r="L522" s="84">
        <f>F522*K522</f>
        <v>435.47999999999996</v>
      </c>
      <c r="M522" s="185">
        <f>L522*2.202</f>
        <v>958.92695999999989</v>
      </c>
      <c r="N522" s="186">
        <f>M522*$N$2</f>
        <v>1198.6587</v>
      </c>
      <c r="O522" s="398">
        <f>M522*$N$1*$N$3</f>
        <v>1265.7835871999998</v>
      </c>
    </row>
    <row r="523" spans="2:15" ht="47.25" customHeight="1" x14ac:dyDescent="0.25">
      <c r="B523" s="83" t="s">
        <v>432</v>
      </c>
      <c r="C523" s="84" t="s">
        <v>105</v>
      </c>
      <c r="D523" s="175" t="s">
        <v>26</v>
      </c>
      <c r="E523" s="175"/>
      <c r="F523" s="84">
        <v>8</v>
      </c>
      <c r="G523" s="175">
        <v>260</v>
      </c>
      <c r="H523" s="175">
        <v>897</v>
      </c>
      <c r="I523" s="175">
        <v>1121.25</v>
      </c>
      <c r="J523" s="175"/>
      <c r="K523" s="455">
        <v>181.45</v>
      </c>
      <c r="L523" s="84">
        <f>F523*K523</f>
        <v>1451.6</v>
      </c>
      <c r="M523" s="185">
        <f>L523*2.202</f>
        <v>3196.4231999999997</v>
      </c>
      <c r="N523" s="186">
        <f>M523*$N$2</f>
        <v>3995.5289999999995</v>
      </c>
      <c r="O523" s="404">
        <v>0</v>
      </c>
    </row>
    <row r="524" spans="2:15" ht="17.25" customHeight="1" x14ac:dyDescent="0.25">
      <c r="B524" s="265" t="s">
        <v>433</v>
      </c>
      <c r="C524" s="84"/>
      <c r="D524" s="175"/>
      <c r="E524" s="175"/>
      <c r="F524" s="84"/>
      <c r="G524" s="175"/>
      <c r="H524" s="175"/>
      <c r="I524" s="175"/>
      <c r="J524" s="175"/>
      <c r="K524" s="455"/>
      <c r="L524" s="84"/>
      <c r="M524" s="185"/>
      <c r="N524" s="186"/>
      <c r="O524" s="404"/>
    </row>
    <row r="525" spans="2:15" ht="63" customHeight="1" x14ac:dyDescent="0.25">
      <c r="B525" s="53" t="s">
        <v>434</v>
      </c>
      <c r="C525" s="91" t="s">
        <v>105</v>
      </c>
      <c r="D525" s="175" t="s">
        <v>26</v>
      </c>
      <c r="E525" s="175"/>
      <c r="F525" s="84">
        <v>4.5999999999999996</v>
      </c>
      <c r="G525" s="175">
        <v>148.5</v>
      </c>
      <c r="H525" s="175">
        <v>515.78</v>
      </c>
      <c r="I525" s="175">
        <v>644.72</v>
      </c>
      <c r="J525" s="175"/>
      <c r="K525" s="57">
        <v>181.45</v>
      </c>
      <c r="L525" s="84">
        <f>F525*K525</f>
        <v>834.66999999999985</v>
      </c>
      <c r="M525" s="185">
        <f>L525*2.202</f>
        <v>1837.9433399999996</v>
      </c>
      <c r="N525" s="186">
        <f>M525*$N$2</f>
        <v>2297.4291749999993</v>
      </c>
      <c r="O525" s="398">
        <v>0</v>
      </c>
    </row>
    <row r="526" spans="2:15" ht="63" customHeight="1" x14ac:dyDescent="0.25">
      <c r="B526" s="53" t="s">
        <v>435</v>
      </c>
      <c r="C526" s="91" t="s">
        <v>105</v>
      </c>
      <c r="D526" s="175" t="s">
        <v>26</v>
      </c>
      <c r="E526" s="175"/>
      <c r="F526" s="84">
        <v>3</v>
      </c>
      <c r="G526" s="175" t="s">
        <v>436</v>
      </c>
      <c r="H526" s="175">
        <v>285.66000000000003</v>
      </c>
      <c r="I526" s="175">
        <v>357.08</v>
      </c>
      <c r="J526" s="175">
        <v>377.1</v>
      </c>
      <c r="K526" s="57">
        <v>181.45</v>
      </c>
      <c r="L526" s="84">
        <f>F526*K526</f>
        <v>544.34999999999991</v>
      </c>
      <c r="M526" s="185">
        <f>L526*2.202</f>
        <v>1198.6586999999997</v>
      </c>
      <c r="N526" s="186">
        <f>M526*$N$2</f>
        <v>1498.3233749999997</v>
      </c>
      <c r="O526" s="398">
        <f>M526*$N$1*$N$3</f>
        <v>1582.2294839999997</v>
      </c>
    </row>
    <row r="527" spans="2:15" ht="51" customHeight="1" x14ac:dyDescent="0.25">
      <c r="B527" s="99" t="s">
        <v>437</v>
      </c>
      <c r="C527" s="198" t="s">
        <v>105</v>
      </c>
      <c r="D527" s="249" t="s">
        <v>26</v>
      </c>
      <c r="E527" s="249"/>
      <c r="F527" s="248">
        <v>1</v>
      </c>
      <c r="G527" s="249">
        <v>27.6</v>
      </c>
      <c r="H527" s="249">
        <v>95.22</v>
      </c>
      <c r="I527" s="249">
        <v>119.03</v>
      </c>
      <c r="J527" s="249">
        <v>125.7</v>
      </c>
      <c r="K527" s="104">
        <v>181.45</v>
      </c>
      <c r="L527" s="248">
        <f>F527*K527</f>
        <v>181.45</v>
      </c>
      <c r="M527" s="250">
        <f>L527*2.202</f>
        <v>399.55289999999997</v>
      </c>
      <c r="N527" s="251">
        <f>M527*$N$2</f>
        <v>499.44112499999994</v>
      </c>
      <c r="O527" s="405">
        <f>M527*$N$1*$N$3</f>
        <v>527.40982799999995</v>
      </c>
    </row>
    <row r="528" spans="2:15" ht="14.25" customHeight="1" x14ac:dyDescent="0.25">
      <c r="B528" s="106"/>
      <c r="C528" s="117"/>
      <c r="D528" s="115"/>
      <c r="E528" s="115"/>
      <c r="F528" s="117"/>
      <c r="G528" s="115"/>
      <c r="H528" s="115"/>
      <c r="I528" s="115"/>
      <c r="J528" s="115"/>
      <c r="K528" s="116"/>
      <c r="L528" s="117"/>
      <c r="M528" s="116"/>
      <c r="N528" s="147"/>
      <c r="O528" s="392"/>
    </row>
    <row r="529" spans="1:16" s="34" customFormat="1" ht="15.75" x14ac:dyDescent="0.25">
      <c r="A529" s="40"/>
      <c r="B529" s="35" t="s">
        <v>438</v>
      </c>
      <c r="C529" s="36"/>
      <c r="D529" s="37"/>
      <c r="E529" s="37"/>
      <c r="F529" s="36"/>
      <c r="G529" s="37"/>
      <c r="H529" s="37"/>
      <c r="I529" s="37"/>
      <c r="J529" s="37"/>
      <c r="K529" s="38"/>
      <c r="L529" s="36"/>
      <c r="M529" s="38"/>
      <c r="N529" s="39"/>
      <c r="O529" s="379"/>
      <c r="P529" s="40"/>
    </row>
    <row r="530" spans="1:16" s="34" customFormat="1" ht="25.5" customHeight="1" x14ac:dyDescent="0.25">
      <c r="A530" s="40"/>
      <c r="B530" s="35" t="s">
        <v>439</v>
      </c>
      <c r="C530" s="36"/>
      <c r="D530" s="37"/>
      <c r="E530" s="37"/>
      <c r="F530" s="36"/>
      <c r="G530" s="37"/>
      <c r="H530" s="37"/>
      <c r="I530" s="37"/>
      <c r="J530" s="37"/>
      <c r="K530" s="38"/>
      <c r="L530" s="36"/>
      <c r="M530" s="38"/>
      <c r="N530" s="39"/>
      <c r="O530" s="379"/>
    </row>
    <row r="531" spans="1:16" x14ac:dyDescent="0.25">
      <c r="A531" s="113"/>
      <c r="B531" s="266"/>
      <c r="C531" s="139"/>
      <c r="D531" s="137"/>
      <c r="E531" s="137"/>
      <c r="F531" s="139"/>
      <c r="G531" s="137"/>
      <c r="H531" s="137"/>
      <c r="I531" s="137"/>
      <c r="J531" s="137"/>
      <c r="K531" s="138"/>
      <c r="L531" s="139"/>
      <c r="M531" s="138"/>
      <c r="N531" s="147"/>
      <c r="O531" s="392"/>
      <c r="P531" s="113"/>
    </row>
    <row r="532" spans="1:16" ht="15" customHeight="1" x14ac:dyDescent="0.25">
      <c r="B532" s="448" t="s">
        <v>13</v>
      </c>
      <c r="C532" s="449" t="s">
        <v>14</v>
      </c>
      <c r="D532" s="449" t="s">
        <v>15</v>
      </c>
      <c r="E532" s="450"/>
      <c r="F532" s="449" t="s">
        <v>440</v>
      </c>
      <c r="G532" s="450" t="s">
        <v>441</v>
      </c>
      <c r="H532" s="450" t="s">
        <v>21</v>
      </c>
      <c r="I532" s="479" t="s">
        <v>19</v>
      </c>
      <c r="J532" s="479"/>
      <c r="K532" s="449" t="s">
        <v>20</v>
      </c>
      <c r="L532" s="449" t="s">
        <v>17</v>
      </c>
      <c r="M532" s="484" t="s">
        <v>21</v>
      </c>
      <c r="N532" s="485" t="s">
        <v>19</v>
      </c>
      <c r="O532" s="485"/>
    </row>
    <row r="533" spans="1:16" ht="53.25" customHeight="1" x14ac:dyDescent="0.25">
      <c r="B533" s="448"/>
      <c r="C533" s="449"/>
      <c r="D533" s="449"/>
      <c r="E533" s="450"/>
      <c r="F533" s="449"/>
      <c r="G533" s="450"/>
      <c r="H533" s="450"/>
      <c r="I533" s="143" t="s">
        <v>442</v>
      </c>
      <c r="J533" s="143" t="s">
        <v>23</v>
      </c>
      <c r="K533" s="449"/>
      <c r="L533" s="449"/>
      <c r="M533" s="484"/>
      <c r="N533" s="267" t="s">
        <v>22</v>
      </c>
      <c r="O533" s="380" t="s">
        <v>23</v>
      </c>
    </row>
    <row r="534" spans="1:16" ht="37.5" customHeight="1" x14ac:dyDescent="0.25">
      <c r="B534" s="181" t="s">
        <v>443</v>
      </c>
      <c r="C534" s="123" t="s">
        <v>230</v>
      </c>
      <c r="D534" s="141" t="s">
        <v>275</v>
      </c>
      <c r="E534" s="141"/>
      <c r="F534" s="123">
        <v>2.65</v>
      </c>
      <c r="G534" s="141">
        <v>51.36</v>
      </c>
      <c r="H534" s="141" t="s">
        <v>444</v>
      </c>
      <c r="I534" s="141">
        <v>221.48</v>
      </c>
      <c r="J534" s="141"/>
      <c r="K534" s="127">
        <v>200.09</v>
      </c>
      <c r="L534" s="127">
        <f>F534*K534</f>
        <v>530.23850000000004</v>
      </c>
      <c r="M534" s="127">
        <f>L534*2.202</f>
        <v>1167.5851770000002</v>
      </c>
      <c r="N534" s="128">
        <f>M534*$N$2</f>
        <v>1459.4814712500001</v>
      </c>
      <c r="O534" s="397">
        <v>0</v>
      </c>
    </row>
    <row r="535" spans="1:16" ht="18" customHeight="1" x14ac:dyDescent="0.25">
      <c r="B535" s="53" t="s">
        <v>445</v>
      </c>
      <c r="C535" s="64"/>
      <c r="D535" s="240"/>
      <c r="E535" s="240"/>
      <c r="F535" s="64"/>
      <c r="G535" s="240"/>
      <c r="H535" s="240"/>
      <c r="I535" s="240"/>
      <c r="J535" s="240"/>
      <c r="K535" s="185"/>
      <c r="L535" s="239"/>
      <c r="M535" s="239"/>
      <c r="N535" s="224"/>
      <c r="O535" s="403"/>
    </row>
    <row r="536" spans="1:16" ht="21.75" customHeight="1" x14ac:dyDescent="0.25">
      <c r="B536" s="166" t="s">
        <v>446</v>
      </c>
      <c r="C536" s="84" t="s">
        <v>230</v>
      </c>
      <c r="D536" s="175" t="s">
        <v>275</v>
      </c>
      <c r="E536" s="175"/>
      <c r="F536" s="84">
        <v>0.35</v>
      </c>
      <c r="G536" s="175">
        <v>6.73</v>
      </c>
      <c r="H536" s="175">
        <v>23.4</v>
      </c>
      <c r="I536" s="175">
        <v>29.25</v>
      </c>
      <c r="J536" s="175"/>
      <c r="K536" s="57">
        <v>200.09</v>
      </c>
      <c r="L536" s="185">
        <f>F536*K536</f>
        <v>70.031499999999994</v>
      </c>
      <c r="M536" s="57">
        <f>L536*2.202</f>
        <v>154.209363</v>
      </c>
      <c r="N536" s="186">
        <f>M536*$N$2</f>
        <v>192.76170374999998</v>
      </c>
      <c r="O536" s="398">
        <v>0</v>
      </c>
    </row>
    <row r="537" spans="1:16" ht="21.75" customHeight="1" x14ac:dyDescent="0.25">
      <c r="B537" s="166" t="s">
        <v>447</v>
      </c>
      <c r="C537" s="84" t="s">
        <v>105</v>
      </c>
      <c r="D537" s="175" t="s">
        <v>275</v>
      </c>
      <c r="E537" s="175"/>
      <c r="F537" s="84">
        <v>0.5</v>
      </c>
      <c r="G537" s="175">
        <v>9.69</v>
      </c>
      <c r="H537" s="175">
        <v>33.43</v>
      </c>
      <c r="I537" s="175">
        <v>41.79</v>
      </c>
      <c r="J537" s="175"/>
      <c r="K537" s="57">
        <v>200.09</v>
      </c>
      <c r="L537" s="185">
        <f>F537*K537</f>
        <v>100.045</v>
      </c>
      <c r="M537" s="57">
        <f>L537*2.202</f>
        <v>220.29909000000001</v>
      </c>
      <c r="N537" s="186">
        <f>M537*$N$2</f>
        <v>275.37386250000003</v>
      </c>
      <c r="O537" s="398">
        <v>0</v>
      </c>
    </row>
    <row r="538" spans="1:16" ht="21.75" customHeight="1" x14ac:dyDescent="0.25">
      <c r="B538" s="166" t="s">
        <v>448</v>
      </c>
      <c r="C538" s="84" t="s">
        <v>105</v>
      </c>
      <c r="D538" s="175" t="s">
        <v>275</v>
      </c>
      <c r="E538" s="175"/>
      <c r="F538" s="84">
        <v>0.72</v>
      </c>
      <c r="G538" s="175">
        <v>13.95</v>
      </c>
      <c r="H538" s="175">
        <v>48.14</v>
      </c>
      <c r="I538" s="175">
        <v>60.17</v>
      </c>
      <c r="J538" s="175"/>
      <c r="K538" s="57">
        <v>200.09</v>
      </c>
      <c r="L538" s="185">
        <f>F538*K538</f>
        <v>144.06479999999999</v>
      </c>
      <c r="M538" s="57">
        <f>L538*2.202</f>
        <v>317.23068959999995</v>
      </c>
      <c r="N538" s="186">
        <f>M538*$N$2</f>
        <v>396.53836199999995</v>
      </c>
      <c r="O538" s="398">
        <v>0</v>
      </c>
    </row>
    <row r="539" spans="1:16" ht="19.5" customHeight="1" x14ac:dyDescent="0.25">
      <c r="B539" s="166" t="s">
        <v>449</v>
      </c>
      <c r="C539" s="84"/>
      <c r="D539" s="175" t="s">
        <v>275</v>
      </c>
      <c r="E539" s="175"/>
      <c r="F539" s="84">
        <v>1.08</v>
      </c>
      <c r="G539" s="175">
        <v>20.93</v>
      </c>
      <c r="H539" s="175">
        <v>72.209999999999994</v>
      </c>
      <c r="I539" s="175">
        <v>90.26</v>
      </c>
      <c r="J539" s="175"/>
      <c r="K539" s="57">
        <v>200.09</v>
      </c>
      <c r="L539" s="185">
        <f>F539*K539</f>
        <v>216.09720000000002</v>
      </c>
      <c r="M539" s="57">
        <f>L539*2.202</f>
        <v>475.84603440000001</v>
      </c>
      <c r="N539" s="186">
        <f>M539*$N$2</f>
        <v>594.80754300000001</v>
      </c>
      <c r="O539" s="398">
        <v>0</v>
      </c>
    </row>
    <row r="540" spans="1:16" ht="19.5" customHeight="1" x14ac:dyDescent="0.25">
      <c r="B540" s="44" t="s">
        <v>450</v>
      </c>
      <c r="C540" s="174" t="s">
        <v>230</v>
      </c>
      <c r="D540" s="219" t="s">
        <v>275</v>
      </c>
      <c r="E540" s="219"/>
      <c r="F540" s="174">
        <v>3.37</v>
      </c>
      <c r="G540" s="219">
        <v>65.31</v>
      </c>
      <c r="H540" s="219">
        <v>225.32</v>
      </c>
      <c r="I540" s="219">
        <v>281.64999999999998</v>
      </c>
      <c r="J540" s="219"/>
      <c r="K540" s="57">
        <v>200.09</v>
      </c>
      <c r="L540" s="222">
        <f>F540*K540</f>
        <v>674.30330000000004</v>
      </c>
      <c r="M540" s="57">
        <f>L540*2.202</f>
        <v>1484.8158666000002</v>
      </c>
      <c r="N540" s="223">
        <f>M540*$N$2</f>
        <v>1856.0198332500001</v>
      </c>
      <c r="O540" s="402">
        <v>0</v>
      </c>
    </row>
    <row r="541" spans="1:16" ht="19.5" customHeight="1" x14ac:dyDescent="0.25">
      <c r="B541" s="59" t="s">
        <v>445</v>
      </c>
      <c r="C541" s="84"/>
      <c r="D541" s="175"/>
      <c r="E541" s="175"/>
      <c r="F541" s="84"/>
      <c r="G541" s="175"/>
      <c r="H541" s="175"/>
      <c r="I541" s="175"/>
      <c r="J541" s="175"/>
      <c r="K541" s="185"/>
      <c r="L541" s="185"/>
      <c r="M541" s="57"/>
      <c r="N541" s="186"/>
      <c r="O541" s="398"/>
    </row>
    <row r="542" spans="1:16" ht="19.5" customHeight="1" x14ac:dyDescent="0.25">
      <c r="B542" s="166" t="s">
        <v>446</v>
      </c>
      <c r="C542" s="84" t="s">
        <v>105</v>
      </c>
      <c r="D542" s="175" t="s">
        <v>275</v>
      </c>
      <c r="E542" s="175"/>
      <c r="F542" s="84">
        <v>0.35</v>
      </c>
      <c r="G542" s="175">
        <v>6.78</v>
      </c>
      <c r="H542" s="175">
        <v>23.4</v>
      </c>
      <c r="I542" s="175">
        <v>29.25</v>
      </c>
      <c r="J542" s="175"/>
      <c r="K542" s="57">
        <v>200.09</v>
      </c>
      <c r="L542" s="185">
        <f>F542*K542</f>
        <v>70.031499999999994</v>
      </c>
      <c r="M542" s="57">
        <f>L542*2.202</f>
        <v>154.209363</v>
      </c>
      <c r="N542" s="186">
        <f>M542*$N$2</f>
        <v>192.76170374999998</v>
      </c>
      <c r="O542" s="398">
        <v>0</v>
      </c>
    </row>
    <row r="543" spans="1:16" ht="18" customHeight="1" x14ac:dyDescent="0.25">
      <c r="B543" s="166" t="s">
        <v>451</v>
      </c>
      <c r="C543" s="84" t="s">
        <v>105</v>
      </c>
      <c r="D543" s="175" t="s">
        <v>275</v>
      </c>
      <c r="E543" s="175"/>
      <c r="F543" s="84">
        <v>0.5</v>
      </c>
      <c r="G543" s="175">
        <v>9.69</v>
      </c>
      <c r="H543" s="175">
        <v>33.43</v>
      </c>
      <c r="I543" s="175">
        <v>41.79</v>
      </c>
      <c r="J543" s="175"/>
      <c r="K543" s="57">
        <v>200.09</v>
      </c>
      <c r="L543" s="185">
        <f>F543*K543</f>
        <v>100.045</v>
      </c>
      <c r="M543" s="57">
        <f>L543*2.202</f>
        <v>220.29909000000001</v>
      </c>
      <c r="N543" s="186">
        <f>M543*$N$2</f>
        <v>275.37386250000003</v>
      </c>
      <c r="O543" s="398">
        <v>0</v>
      </c>
    </row>
    <row r="544" spans="1:16" ht="19.5" customHeight="1" x14ac:dyDescent="0.25">
      <c r="B544" s="166" t="s">
        <v>448</v>
      </c>
      <c r="C544" s="84" t="s">
        <v>105</v>
      </c>
      <c r="D544" s="175" t="s">
        <v>275</v>
      </c>
      <c r="E544" s="175"/>
      <c r="F544" s="84">
        <v>1.08</v>
      </c>
      <c r="G544" s="175">
        <v>20.93</v>
      </c>
      <c r="H544" s="175">
        <v>72.209999999999994</v>
      </c>
      <c r="I544" s="175">
        <v>90.26</v>
      </c>
      <c r="J544" s="175"/>
      <c r="K544" s="57">
        <v>200.09</v>
      </c>
      <c r="L544" s="185">
        <f>F544*K544</f>
        <v>216.09720000000002</v>
      </c>
      <c r="M544" s="57">
        <f>L544*2.202</f>
        <v>475.84603440000001</v>
      </c>
      <c r="N544" s="186">
        <f>M544*$N$2</f>
        <v>594.80754300000001</v>
      </c>
      <c r="O544" s="398">
        <v>0</v>
      </c>
    </row>
    <row r="545" spans="2:15" ht="19.5" customHeight="1" x14ac:dyDescent="0.25">
      <c r="B545" s="166" t="s">
        <v>449</v>
      </c>
      <c r="C545" s="84" t="s">
        <v>105</v>
      </c>
      <c r="D545" s="175" t="s">
        <v>275</v>
      </c>
      <c r="E545" s="175"/>
      <c r="F545" s="84">
        <v>1.44</v>
      </c>
      <c r="G545" s="175">
        <v>27.91</v>
      </c>
      <c r="H545" s="175">
        <v>96.28</v>
      </c>
      <c r="I545" s="175">
        <v>120.35</v>
      </c>
      <c r="J545" s="175"/>
      <c r="K545" s="57">
        <v>200.09</v>
      </c>
      <c r="L545" s="185">
        <f>F545*K545</f>
        <v>288.12959999999998</v>
      </c>
      <c r="M545" s="57">
        <f>L545*2.202</f>
        <v>634.4613791999999</v>
      </c>
      <c r="N545" s="186">
        <f>M545*$N$2</f>
        <v>793.0767239999999</v>
      </c>
      <c r="O545" s="398">
        <v>0</v>
      </c>
    </row>
    <row r="546" spans="2:15" ht="19.5" customHeight="1" x14ac:dyDescent="0.25">
      <c r="B546" s="59" t="s">
        <v>452</v>
      </c>
      <c r="C546" s="84" t="s">
        <v>453</v>
      </c>
      <c r="D546" s="175" t="s">
        <v>275</v>
      </c>
      <c r="E546" s="175"/>
      <c r="F546" s="84">
        <v>4.09</v>
      </c>
      <c r="G546" s="175">
        <v>79.260000000000005</v>
      </c>
      <c r="H546" s="175">
        <v>273.45999999999998</v>
      </c>
      <c r="I546" s="175">
        <v>341.83</v>
      </c>
      <c r="J546" s="175"/>
      <c r="K546" s="127">
        <v>200.09</v>
      </c>
      <c r="L546" s="185">
        <f>F546*K546</f>
        <v>818.36810000000003</v>
      </c>
      <c r="M546" s="57">
        <f>L546*2.202</f>
        <v>1802.0465561999999</v>
      </c>
      <c r="N546" s="186">
        <f>M546*$N$2</f>
        <v>2252.5581952499997</v>
      </c>
      <c r="O546" s="398">
        <v>0</v>
      </c>
    </row>
    <row r="547" spans="2:15" ht="19.5" customHeight="1" x14ac:dyDescent="0.25">
      <c r="B547" s="59" t="s">
        <v>445</v>
      </c>
      <c r="C547" s="84"/>
      <c r="D547" s="175"/>
      <c r="E547" s="175"/>
      <c r="F547" s="84"/>
      <c r="G547" s="175"/>
      <c r="H547" s="175"/>
      <c r="I547" s="175"/>
      <c r="J547" s="175"/>
      <c r="K547" s="239"/>
      <c r="L547" s="185"/>
      <c r="M547" s="57"/>
      <c r="N547" s="186"/>
      <c r="O547" s="398"/>
    </row>
    <row r="548" spans="2:15" ht="19.5" customHeight="1" x14ac:dyDescent="0.25">
      <c r="B548" s="166" t="s">
        <v>446</v>
      </c>
      <c r="C548" s="84" t="s">
        <v>105</v>
      </c>
      <c r="D548" s="175" t="s">
        <v>275</v>
      </c>
      <c r="E548" s="175"/>
      <c r="F548" s="84">
        <v>0.35</v>
      </c>
      <c r="G548" s="175">
        <v>6.78</v>
      </c>
      <c r="H548" s="175">
        <v>23.4</v>
      </c>
      <c r="I548" s="175">
        <v>29.25</v>
      </c>
      <c r="J548" s="175"/>
      <c r="K548" s="57">
        <v>200.09</v>
      </c>
      <c r="L548" s="185">
        <f t="shared" ref="L548:L554" si="59">F548*K548</f>
        <v>70.031499999999994</v>
      </c>
      <c r="M548" s="57">
        <f t="shared" ref="M548:M554" si="60">L548*2.202</f>
        <v>154.209363</v>
      </c>
      <c r="N548" s="186">
        <f t="shared" ref="N548:N554" si="61">M548*$N$2</f>
        <v>192.76170374999998</v>
      </c>
      <c r="O548" s="398">
        <v>0</v>
      </c>
    </row>
    <row r="549" spans="2:15" ht="19.5" customHeight="1" x14ac:dyDescent="0.25">
      <c r="B549" s="166" t="s">
        <v>451</v>
      </c>
      <c r="C549" s="84" t="s">
        <v>105</v>
      </c>
      <c r="D549" s="175" t="s">
        <v>275</v>
      </c>
      <c r="E549" s="175"/>
      <c r="F549" s="84">
        <v>0.5</v>
      </c>
      <c r="G549" s="175">
        <v>9.69</v>
      </c>
      <c r="H549" s="175">
        <v>33.43</v>
      </c>
      <c r="I549" s="175">
        <v>41.79</v>
      </c>
      <c r="J549" s="175"/>
      <c r="K549" s="57">
        <v>200.09</v>
      </c>
      <c r="L549" s="185">
        <f t="shared" si="59"/>
        <v>100.045</v>
      </c>
      <c r="M549" s="57">
        <f t="shared" si="60"/>
        <v>220.29909000000001</v>
      </c>
      <c r="N549" s="186">
        <f t="shared" si="61"/>
        <v>275.37386250000003</v>
      </c>
      <c r="O549" s="398">
        <v>0</v>
      </c>
    </row>
    <row r="550" spans="2:15" ht="19.5" customHeight="1" x14ac:dyDescent="0.25">
      <c r="B550" s="166" t="s">
        <v>448</v>
      </c>
      <c r="C550" s="84" t="s">
        <v>105</v>
      </c>
      <c r="D550" s="175" t="s">
        <v>275</v>
      </c>
      <c r="E550" s="175"/>
      <c r="F550" s="84">
        <v>1.44</v>
      </c>
      <c r="G550" s="175">
        <v>27.91</v>
      </c>
      <c r="H550" s="175">
        <v>96.28</v>
      </c>
      <c r="I550" s="175">
        <v>120.35</v>
      </c>
      <c r="J550" s="175"/>
      <c r="K550" s="57">
        <v>200.09</v>
      </c>
      <c r="L550" s="185">
        <f t="shared" si="59"/>
        <v>288.12959999999998</v>
      </c>
      <c r="M550" s="57">
        <f t="shared" si="60"/>
        <v>634.4613791999999</v>
      </c>
      <c r="N550" s="186">
        <f t="shared" si="61"/>
        <v>793.0767239999999</v>
      </c>
      <c r="O550" s="398">
        <v>0</v>
      </c>
    </row>
    <row r="551" spans="2:15" ht="19.5" customHeight="1" x14ac:dyDescent="0.25">
      <c r="B551" s="166" t="s">
        <v>449</v>
      </c>
      <c r="C551" s="84" t="s">
        <v>105</v>
      </c>
      <c r="D551" s="175" t="s">
        <v>275</v>
      </c>
      <c r="E551" s="175"/>
      <c r="F551" s="84">
        <v>1.8</v>
      </c>
      <c r="G551" s="175">
        <v>34.880000000000003</v>
      </c>
      <c r="H551" s="175">
        <v>120.35</v>
      </c>
      <c r="I551" s="175">
        <v>150.44</v>
      </c>
      <c r="J551" s="175"/>
      <c r="K551" s="57">
        <v>200.09</v>
      </c>
      <c r="L551" s="185">
        <f t="shared" si="59"/>
        <v>360.16200000000003</v>
      </c>
      <c r="M551" s="57">
        <f t="shared" si="60"/>
        <v>793.07672400000001</v>
      </c>
      <c r="N551" s="186">
        <f t="shared" si="61"/>
        <v>991.34590500000002</v>
      </c>
      <c r="O551" s="398">
        <v>0</v>
      </c>
    </row>
    <row r="552" spans="2:15" ht="38.25" customHeight="1" x14ac:dyDescent="0.25">
      <c r="B552" s="53" t="s">
        <v>454</v>
      </c>
      <c r="C552" s="84" t="s">
        <v>230</v>
      </c>
      <c r="D552" s="175" t="s">
        <v>275</v>
      </c>
      <c r="E552" s="175"/>
      <c r="F552" s="84">
        <v>0.4</v>
      </c>
      <c r="G552" s="175">
        <v>7.75</v>
      </c>
      <c r="H552" s="175">
        <v>26.74</v>
      </c>
      <c r="I552" s="175">
        <v>33.43</v>
      </c>
      <c r="J552" s="175"/>
      <c r="K552" s="57">
        <v>200.09</v>
      </c>
      <c r="L552" s="185">
        <f t="shared" si="59"/>
        <v>80.036000000000001</v>
      </c>
      <c r="M552" s="57">
        <f t="shared" si="60"/>
        <v>176.239272</v>
      </c>
      <c r="N552" s="186">
        <f t="shared" si="61"/>
        <v>220.29909000000001</v>
      </c>
      <c r="O552" s="398">
        <v>0</v>
      </c>
    </row>
    <row r="553" spans="2:15" ht="26.25" customHeight="1" x14ac:dyDescent="0.25">
      <c r="B553" s="474" t="s">
        <v>455</v>
      </c>
      <c r="C553" s="91" t="s">
        <v>456</v>
      </c>
      <c r="D553" s="175" t="s">
        <v>200</v>
      </c>
      <c r="E553" s="175"/>
      <c r="F553" s="84">
        <v>6.6</v>
      </c>
      <c r="G553" s="175">
        <v>110.09</v>
      </c>
      <c r="H553" s="175">
        <v>545.23</v>
      </c>
      <c r="I553" s="175">
        <v>681.53</v>
      </c>
      <c r="J553" s="175"/>
      <c r="K553" s="185">
        <v>173.42</v>
      </c>
      <c r="L553" s="185">
        <f t="shared" si="59"/>
        <v>1144.5719999999999</v>
      </c>
      <c r="M553" s="57">
        <f t="shared" si="60"/>
        <v>2520.3475439999997</v>
      </c>
      <c r="N553" s="186">
        <f t="shared" si="61"/>
        <v>3150.4344299999998</v>
      </c>
      <c r="O553" s="398">
        <v>0</v>
      </c>
    </row>
    <row r="554" spans="2:15" ht="26.25" customHeight="1" x14ac:dyDescent="0.25">
      <c r="B554" s="474"/>
      <c r="C554" s="91" t="s">
        <v>456</v>
      </c>
      <c r="D554" s="175" t="s">
        <v>126</v>
      </c>
      <c r="E554" s="175"/>
      <c r="F554" s="84">
        <v>3.3</v>
      </c>
      <c r="G554" s="175">
        <v>47.95</v>
      </c>
      <c r="H554" s="175"/>
      <c r="I554" s="175"/>
      <c r="J554" s="175"/>
      <c r="K554" s="185">
        <v>148.79</v>
      </c>
      <c r="L554" s="185">
        <f t="shared" si="59"/>
        <v>491.00699999999995</v>
      </c>
      <c r="M554" s="57">
        <f t="shared" si="60"/>
        <v>1081.1974139999998</v>
      </c>
      <c r="N554" s="186">
        <f t="shared" si="61"/>
        <v>1351.4967674999998</v>
      </c>
      <c r="O554" s="398">
        <v>0</v>
      </c>
    </row>
    <row r="555" spans="2:15" ht="19.5" customHeight="1" x14ac:dyDescent="0.25">
      <c r="B555" s="61" t="s">
        <v>457</v>
      </c>
      <c r="C555" s="88"/>
      <c r="D555" s="219"/>
      <c r="E555" s="219"/>
      <c r="F555" s="174"/>
      <c r="G555" s="219"/>
      <c r="H555" s="219"/>
      <c r="I555" s="174"/>
      <c r="J555" s="174"/>
      <c r="K555" s="222"/>
      <c r="L555" s="222"/>
      <c r="M555" s="222"/>
      <c r="N555" s="223"/>
      <c r="O555" s="402"/>
    </row>
    <row r="556" spans="2:15" ht="19.5" customHeight="1" x14ac:dyDescent="0.25">
      <c r="B556" s="61" t="s">
        <v>458</v>
      </c>
      <c r="C556" s="91"/>
      <c r="D556" s="175"/>
      <c r="E556" s="175"/>
      <c r="F556" s="84"/>
      <c r="G556" s="175"/>
      <c r="H556" s="175"/>
      <c r="I556" s="84"/>
      <c r="J556" s="84"/>
      <c r="K556" s="185"/>
      <c r="L556" s="185"/>
      <c r="M556" s="185"/>
      <c r="N556" s="186"/>
      <c r="O556" s="398"/>
    </row>
    <row r="557" spans="2:15" ht="19.5" customHeight="1" x14ac:dyDescent="0.25">
      <c r="B557" s="44" t="s">
        <v>459</v>
      </c>
      <c r="C557" s="91" t="s">
        <v>156</v>
      </c>
      <c r="D557" s="175" t="s">
        <v>345</v>
      </c>
      <c r="E557" s="175"/>
      <c r="F557" s="84">
        <v>0.5</v>
      </c>
      <c r="G557" s="175">
        <v>13.8</v>
      </c>
      <c r="H557" s="175">
        <v>83.71</v>
      </c>
      <c r="I557" s="84">
        <v>104.64</v>
      </c>
      <c r="J557" s="84"/>
      <c r="K557" s="57">
        <v>221.47</v>
      </c>
      <c r="L557" s="185">
        <f t="shared" ref="L557:L585" si="62">F557*K557</f>
        <v>110.735</v>
      </c>
      <c r="M557" s="185">
        <f>(L557+L558)*2.202</f>
        <v>449.46123</v>
      </c>
      <c r="N557" s="186">
        <f>M557*$N$2</f>
        <v>561.82653749999997</v>
      </c>
      <c r="O557" s="398">
        <v>0</v>
      </c>
    </row>
    <row r="558" spans="2:15" ht="19.5" customHeight="1" x14ac:dyDescent="0.25">
      <c r="B558" s="59"/>
      <c r="C558" s="84" t="s">
        <v>460</v>
      </c>
      <c r="D558" s="175" t="s">
        <v>461</v>
      </c>
      <c r="E558" s="175"/>
      <c r="F558" s="84">
        <v>0.5</v>
      </c>
      <c r="G558" s="175">
        <v>10.47</v>
      </c>
      <c r="H558" s="175"/>
      <c r="I558" s="84"/>
      <c r="J558" s="84"/>
      <c r="K558" s="185">
        <v>186.76</v>
      </c>
      <c r="L558" s="185">
        <f t="shared" si="62"/>
        <v>93.38</v>
      </c>
      <c r="M558" s="185"/>
      <c r="N558" s="186"/>
      <c r="O558" s="398"/>
    </row>
    <row r="559" spans="2:15" ht="19.5" customHeight="1" x14ac:dyDescent="0.25">
      <c r="B559" s="44" t="s">
        <v>462</v>
      </c>
      <c r="C559" s="174" t="s">
        <v>105</v>
      </c>
      <c r="D559" s="219" t="s">
        <v>345</v>
      </c>
      <c r="E559" s="219"/>
      <c r="F559" s="174">
        <v>0.75</v>
      </c>
      <c r="G559" s="219">
        <v>20.7</v>
      </c>
      <c r="H559" s="219">
        <v>125.57</v>
      </c>
      <c r="I559" s="174">
        <v>156.96</v>
      </c>
      <c r="J559" s="174"/>
      <c r="K559" s="57">
        <v>221.47</v>
      </c>
      <c r="L559" s="222">
        <f t="shared" si="62"/>
        <v>166.10249999999999</v>
      </c>
      <c r="M559" s="222">
        <f>(L559+L560)*2.202</f>
        <v>674.19184500000006</v>
      </c>
      <c r="N559" s="223">
        <f>M559*$N$2</f>
        <v>842.73980625000013</v>
      </c>
      <c r="O559" s="402">
        <v>0</v>
      </c>
    </row>
    <row r="560" spans="2:15" ht="19.5" customHeight="1" x14ac:dyDescent="0.25">
      <c r="B560" s="59"/>
      <c r="C560" s="84"/>
      <c r="D560" s="175" t="s">
        <v>461</v>
      </c>
      <c r="E560" s="175"/>
      <c r="F560" s="84">
        <v>0.75</v>
      </c>
      <c r="G560" s="175">
        <v>15.7</v>
      </c>
      <c r="H560" s="175"/>
      <c r="I560" s="84"/>
      <c r="J560" s="84"/>
      <c r="K560" s="185">
        <v>186.76</v>
      </c>
      <c r="L560" s="185">
        <f t="shared" si="62"/>
        <v>140.07</v>
      </c>
      <c r="M560" s="185"/>
      <c r="N560" s="186"/>
      <c r="O560" s="398"/>
    </row>
    <row r="561" spans="2:15" ht="19.5" customHeight="1" x14ac:dyDescent="0.25">
      <c r="B561" s="59" t="s">
        <v>187</v>
      </c>
      <c r="C561" s="84" t="s">
        <v>105</v>
      </c>
      <c r="D561" s="175" t="s">
        <v>345</v>
      </c>
      <c r="E561" s="175"/>
      <c r="F561" s="268">
        <v>1</v>
      </c>
      <c r="G561" s="175">
        <v>27.6</v>
      </c>
      <c r="H561" s="175">
        <v>167.43</v>
      </c>
      <c r="I561" s="84">
        <v>209.29</v>
      </c>
      <c r="J561" s="84"/>
      <c r="K561" s="57">
        <v>221.47</v>
      </c>
      <c r="L561" s="185">
        <f t="shared" si="62"/>
        <v>221.47</v>
      </c>
      <c r="M561" s="185">
        <f>(L561+L562)*2.202</f>
        <v>898.92246</v>
      </c>
      <c r="N561" s="186">
        <f>M561*$N$2</f>
        <v>1123.6530749999999</v>
      </c>
      <c r="O561" s="398">
        <v>0</v>
      </c>
    </row>
    <row r="562" spans="2:15" ht="19.5" customHeight="1" x14ac:dyDescent="0.25">
      <c r="B562" s="59"/>
      <c r="C562" s="84"/>
      <c r="D562" s="175" t="s">
        <v>461</v>
      </c>
      <c r="E562" s="175"/>
      <c r="F562" s="268">
        <v>1</v>
      </c>
      <c r="G562" s="175">
        <v>211.93</v>
      </c>
      <c r="H562" s="175"/>
      <c r="I562" s="84"/>
      <c r="J562" s="84"/>
      <c r="K562" s="185">
        <v>186.76</v>
      </c>
      <c r="L562" s="185">
        <f t="shared" si="62"/>
        <v>186.76</v>
      </c>
      <c r="M562" s="185"/>
      <c r="N562" s="186"/>
      <c r="O562" s="398"/>
    </row>
    <row r="563" spans="2:15" ht="19.5" customHeight="1" x14ac:dyDescent="0.25">
      <c r="B563" s="59" t="s">
        <v>463</v>
      </c>
      <c r="C563" s="84" t="s">
        <v>156</v>
      </c>
      <c r="D563" s="175" t="s">
        <v>345</v>
      </c>
      <c r="E563" s="175"/>
      <c r="F563" s="268">
        <v>2</v>
      </c>
      <c r="G563" s="175">
        <v>55.2</v>
      </c>
      <c r="H563" s="175">
        <v>334.86</v>
      </c>
      <c r="I563" s="84">
        <v>418.57</v>
      </c>
      <c r="J563" s="84"/>
      <c r="K563" s="57">
        <v>221.47</v>
      </c>
      <c r="L563" s="185">
        <f t="shared" si="62"/>
        <v>442.94</v>
      </c>
      <c r="M563" s="185">
        <f>(L563+L564)*2.202</f>
        <v>1797.84492</v>
      </c>
      <c r="N563" s="186">
        <f>M563*$N$2</f>
        <v>2247.3061499999999</v>
      </c>
      <c r="O563" s="398">
        <v>0</v>
      </c>
    </row>
    <row r="564" spans="2:15" ht="19.5" customHeight="1" x14ac:dyDescent="0.25">
      <c r="B564" s="59"/>
      <c r="C564" s="84" t="s">
        <v>460</v>
      </c>
      <c r="D564" s="175" t="s">
        <v>461</v>
      </c>
      <c r="E564" s="175"/>
      <c r="F564" s="268">
        <v>2</v>
      </c>
      <c r="G564" s="175">
        <v>41.86</v>
      </c>
      <c r="H564" s="175"/>
      <c r="I564" s="84"/>
      <c r="J564" s="84"/>
      <c r="K564" s="185">
        <v>186.76</v>
      </c>
      <c r="L564" s="185">
        <f t="shared" si="62"/>
        <v>373.52</v>
      </c>
      <c r="M564" s="185"/>
      <c r="N564" s="186"/>
      <c r="O564" s="398"/>
    </row>
    <row r="565" spans="2:15" ht="19.5" customHeight="1" x14ac:dyDescent="0.25">
      <c r="B565" s="59" t="s">
        <v>464</v>
      </c>
      <c r="C565" s="84" t="s">
        <v>105</v>
      </c>
      <c r="D565" s="175" t="s">
        <v>345</v>
      </c>
      <c r="E565" s="175"/>
      <c r="F565" s="268">
        <v>3</v>
      </c>
      <c r="G565" s="175">
        <v>82.8</v>
      </c>
      <c r="H565" s="175">
        <v>502.29</v>
      </c>
      <c r="I565" s="84">
        <v>627.86</v>
      </c>
      <c r="J565" s="84"/>
      <c r="K565" s="57">
        <v>221.47</v>
      </c>
      <c r="L565" s="185">
        <f t="shared" si="62"/>
        <v>664.41</v>
      </c>
      <c r="M565" s="185">
        <f>(L565+L566)*2.202</f>
        <v>2696.7673800000002</v>
      </c>
      <c r="N565" s="186">
        <f>M565*$N$2</f>
        <v>3370.9592250000005</v>
      </c>
      <c r="O565" s="398">
        <v>0</v>
      </c>
    </row>
    <row r="566" spans="2:15" ht="19.5" customHeight="1" x14ac:dyDescent="0.25">
      <c r="B566" s="59"/>
      <c r="C566" s="84"/>
      <c r="D566" s="175" t="s">
        <v>461</v>
      </c>
      <c r="E566" s="175"/>
      <c r="F566" s="268">
        <v>3</v>
      </c>
      <c r="G566" s="175">
        <v>62.79</v>
      </c>
      <c r="H566" s="175"/>
      <c r="I566" s="84"/>
      <c r="J566" s="84"/>
      <c r="K566" s="185">
        <v>186.76</v>
      </c>
      <c r="L566" s="185">
        <f t="shared" si="62"/>
        <v>560.28</v>
      </c>
      <c r="M566" s="185"/>
      <c r="N566" s="186"/>
      <c r="O566" s="398"/>
    </row>
    <row r="567" spans="2:15" ht="19.5" customHeight="1" x14ac:dyDescent="0.25">
      <c r="B567" s="59" t="s">
        <v>465</v>
      </c>
      <c r="C567" s="84" t="s">
        <v>105</v>
      </c>
      <c r="D567" s="175" t="s">
        <v>345</v>
      </c>
      <c r="E567" s="175"/>
      <c r="F567" s="268">
        <v>4</v>
      </c>
      <c r="G567" s="175">
        <v>110.4</v>
      </c>
      <c r="H567" s="175">
        <v>669.71</v>
      </c>
      <c r="I567" s="84">
        <v>837.14</v>
      </c>
      <c r="J567" s="84"/>
      <c r="K567" s="57">
        <v>221.47</v>
      </c>
      <c r="L567" s="185">
        <f t="shared" si="62"/>
        <v>885.88</v>
      </c>
      <c r="M567" s="185">
        <f>(L567+L568)*2.202</f>
        <v>3595.68984</v>
      </c>
      <c r="N567" s="186">
        <f>M567*$N$2</f>
        <v>4494.6122999999998</v>
      </c>
      <c r="O567" s="398">
        <v>0</v>
      </c>
    </row>
    <row r="568" spans="2:15" ht="19.5" customHeight="1" x14ac:dyDescent="0.25">
      <c r="B568" s="59"/>
      <c r="C568" s="84"/>
      <c r="D568" s="175" t="s">
        <v>461</v>
      </c>
      <c r="E568" s="175"/>
      <c r="F568" s="268">
        <v>4</v>
      </c>
      <c r="G568" s="175">
        <v>83.72</v>
      </c>
      <c r="H568" s="175"/>
      <c r="I568" s="84"/>
      <c r="J568" s="84"/>
      <c r="K568" s="185">
        <v>186.76</v>
      </c>
      <c r="L568" s="185">
        <f t="shared" si="62"/>
        <v>747.04</v>
      </c>
      <c r="M568" s="185"/>
      <c r="N568" s="186"/>
      <c r="O568" s="398"/>
    </row>
    <row r="569" spans="2:15" ht="25.5" customHeight="1" x14ac:dyDescent="0.25">
      <c r="B569" s="474" t="s">
        <v>466</v>
      </c>
      <c r="C569" s="88" t="s">
        <v>156</v>
      </c>
      <c r="D569" s="219" t="s">
        <v>345</v>
      </c>
      <c r="E569" s="219"/>
      <c r="F569" s="222">
        <v>0.4</v>
      </c>
      <c r="G569" s="219">
        <v>11.04</v>
      </c>
      <c r="H569" s="219">
        <v>66.97</v>
      </c>
      <c r="I569" s="174">
        <v>83.71</v>
      </c>
      <c r="J569" s="174"/>
      <c r="K569" s="57">
        <v>221.47</v>
      </c>
      <c r="L569" s="222">
        <f t="shared" si="62"/>
        <v>88.588000000000008</v>
      </c>
      <c r="M569" s="222">
        <f>(L569+L570)*2.202</f>
        <v>359.568984</v>
      </c>
      <c r="N569" s="223">
        <f>M569*$N$2</f>
        <v>449.46123</v>
      </c>
      <c r="O569" s="402">
        <v>0</v>
      </c>
    </row>
    <row r="570" spans="2:15" ht="25.5" customHeight="1" x14ac:dyDescent="0.25">
      <c r="B570" s="474"/>
      <c r="C570" s="84" t="s">
        <v>467</v>
      </c>
      <c r="D570" s="175" t="s">
        <v>461</v>
      </c>
      <c r="E570" s="175"/>
      <c r="F570" s="185">
        <v>0.4</v>
      </c>
      <c r="G570" s="175">
        <v>8.3699999999999992</v>
      </c>
      <c r="H570" s="175"/>
      <c r="I570" s="84"/>
      <c r="J570" s="84"/>
      <c r="K570" s="185">
        <v>186.76</v>
      </c>
      <c r="L570" s="185">
        <f t="shared" si="62"/>
        <v>74.703999999999994</v>
      </c>
      <c r="M570" s="185"/>
      <c r="N570" s="186"/>
      <c r="O570" s="398"/>
    </row>
    <row r="571" spans="2:15" ht="19.5" customHeight="1" x14ac:dyDescent="0.25">
      <c r="B571" s="59" t="s">
        <v>462</v>
      </c>
      <c r="C571" s="84" t="s">
        <v>105</v>
      </c>
      <c r="D571" s="175" t="s">
        <v>345</v>
      </c>
      <c r="E571" s="175"/>
      <c r="F571" s="185">
        <v>0.5</v>
      </c>
      <c r="G571" s="175">
        <v>13.8</v>
      </c>
      <c r="H571" s="175">
        <v>83.71</v>
      </c>
      <c r="I571" s="84">
        <v>104.64</v>
      </c>
      <c r="J571" s="84"/>
      <c r="K571" s="57">
        <v>221.47</v>
      </c>
      <c r="L571" s="185">
        <f t="shared" si="62"/>
        <v>110.735</v>
      </c>
      <c r="M571" s="185">
        <f>(L571+L572)*2.202</f>
        <v>449.46123</v>
      </c>
      <c r="N571" s="186">
        <f>M571*$N$2</f>
        <v>561.82653749999997</v>
      </c>
      <c r="O571" s="398">
        <v>0</v>
      </c>
    </row>
    <row r="572" spans="2:15" ht="19.5" customHeight="1" x14ac:dyDescent="0.25">
      <c r="B572" s="59"/>
      <c r="C572" s="84"/>
      <c r="D572" s="175" t="s">
        <v>461</v>
      </c>
      <c r="E572" s="175"/>
      <c r="F572" s="185">
        <v>0.5</v>
      </c>
      <c r="G572" s="175">
        <v>10.47</v>
      </c>
      <c r="H572" s="175"/>
      <c r="I572" s="84"/>
      <c r="J572" s="84"/>
      <c r="K572" s="185">
        <v>186.76</v>
      </c>
      <c r="L572" s="185">
        <f t="shared" si="62"/>
        <v>93.38</v>
      </c>
      <c r="M572" s="185"/>
      <c r="N572" s="186"/>
      <c r="O572" s="398"/>
    </row>
    <row r="573" spans="2:15" ht="19.5" customHeight="1" x14ac:dyDescent="0.25">
      <c r="B573" s="59" t="s">
        <v>468</v>
      </c>
      <c r="C573" s="84" t="s">
        <v>469</v>
      </c>
      <c r="D573" s="175" t="s">
        <v>345</v>
      </c>
      <c r="E573" s="175"/>
      <c r="F573" s="185">
        <v>1</v>
      </c>
      <c r="G573" s="175">
        <v>27.6</v>
      </c>
      <c r="H573" s="175">
        <v>167.43</v>
      </c>
      <c r="I573" s="84">
        <v>209.29</v>
      </c>
      <c r="J573" s="84"/>
      <c r="K573" s="57">
        <v>221.47</v>
      </c>
      <c r="L573" s="185">
        <f t="shared" si="62"/>
        <v>221.47</v>
      </c>
      <c r="M573" s="185">
        <f>(L573+L574)*2.202</f>
        <v>898.92246</v>
      </c>
      <c r="N573" s="186">
        <f>M573*$N$2</f>
        <v>1123.6530749999999</v>
      </c>
      <c r="O573" s="398">
        <v>0</v>
      </c>
    </row>
    <row r="574" spans="2:15" ht="19.5" customHeight="1" x14ac:dyDescent="0.25">
      <c r="B574" s="59"/>
      <c r="C574" s="84"/>
      <c r="D574" s="175" t="s">
        <v>461</v>
      </c>
      <c r="E574" s="175"/>
      <c r="F574" s="185">
        <v>1</v>
      </c>
      <c r="G574" s="175">
        <v>20.93</v>
      </c>
      <c r="H574" s="175"/>
      <c r="I574" s="84"/>
      <c r="J574" s="84"/>
      <c r="K574" s="185">
        <v>186.76</v>
      </c>
      <c r="L574" s="185">
        <f t="shared" si="62"/>
        <v>186.76</v>
      </c>
      <c r="M574" s="185"/>
      <c r="N574" s="186"/>
      <c r="O574" s="398"/>
    </row>
    <row r="575" spans="2:15" ht="19.5" customHeight="1" x14ac:dyDescent="0.25">
      <c r="B575" s="59" t="s">
        <v>470</v>
      </c>
      <c r="C575" s="84" t="s">
        <v>471</v>
      </c>
      <c r="D575" s="175" t="s">
        <v>345</v>
      </c>
      <c r="E575" s="175"/>
      <c r="F575" s="185">
        <v>2</v>
      </c>
      <c r="G575" s="175">
        <v>55.2</v>
      </c>
      <c r="H575" s="175">
        <v>334.86</v>
      </c>
      <c r="I575" s="84">
        <v>418.57</v>
      </c>
      <c r="J575" s="84"/>
      <c r="K575" s="57">
        <v>221.47</v>
      </c>
      <c r="L575" s="185">
        <f t="shared" si="62"/>
        <v>442.94</v>
      </c>
      <c r="M575" s="185">
        <f>(L575+L576)*2.202</f>
        <v>1797.84492</v>
      </c>
      <c r="N575" s="186">
        <f>M575*$N$2</f>
        <v>2247.3061499999999</v>
      </c>
      <c r="O575" s="398">
        <v>0</v>
      </c>
    </row>
    <row r="576" spans="2:15" ht="19.5" customHeight="1" x14ac:dyDescent="0.25">
      <c r="B576" s="59"/>
      <c r="C576" s="84"/>
      <c r="D576" s="175" t="s">
        <v>461</v>
      </c>
      <c r="E576" s="175"/>
      <c r="F576" s="185">
        <v>2</v>
      </c>
      <c r="G576" s="175">
        <v>41.86</v>
      </c>
      <c r="H576" s="175"/>
      <c r="I576" s="84"/>
      <c r="J576" s="84"/>
      <c r="K576" s="185">
        <v>186.76</v>
      </c>
      <c r="L576" s="185">
        <f t="shared" si="62"/>
        <v>373.52</v>
      </c>
      <c r="M576" s="185"/>
      <c r="N576" s="186"/>
      <c r="O576" s="398"/>
    </row>
    <row r="577" spans="1:16" ht="34.5" customHeight="1" x14ac:dyDescent="0.25">
      <c r="B577" s="53" t="s">
        <v>472</v>
      </c>
      <c r="C577" s="84" t="s">
        <v>156</v>
      </c>
      <c r="D577" s="175" t="s">
        <v>345</v>
      </c>
      <c r="E577" s="175"/>
      <c r="F577" s="185">
        <v>0.7</v>
      </c>
      <c r="G577" s="175">
        <v>19.32</v>
      </c>
      <c r="H577" s="175">
        <v>66.650000000000006</v>
      </c>
      <c r="I577" s="84">
        <v>83.32</v>
      </c>
      <c r="J577" s="84"/>
      <c r="K577" s="57">
        <v>221.47</v>
      </c>
      <c r="L577" s="185">
        <f t="shared" si="62"/>
        <v>155.029</v>
      </c>
      <c r="M577" s="185">
        <f t="shared" ref="M577:M585" si="63">L577*2.202</f>
        <v>341.37385799999998</v>
      </c>
      <c r="N577" s="186">
        <f t="shared" ref="N577:N585" si="64">M577*$N$2</f>
        <v>426.71732249999997</v>
      </c>
      <c r="O577" s="398">
        <v>0</v>
      </c>
    </row>
    <row r="578" spans="1:16" ht="44.25" customHeight="1" x14ac:dyDescent="0.25">
      <c r="B578" s="59" t="s">
        <v>473</v>
      </c>
      <c r="C578" s="91" t="s">
        <v>474</v>
      </c>
      <c r="D578" s="175" t="s">
        <v>345</v>
      </c>
      <c r="E578" s="175"/>
      <c r="F578" s="185">
        <v>1.5</v>
      </c>
      <c r="G578" s="175">
        <v>41.4</v>
      </c>
      <c r="H578" s="175">
        <v>142.33000000000001</v>
      </c>
      <c r="I578" s="84">
        <v>178.54</v>
      </c>
      <c r="J578" s="84"/>
      <c r="K578" s="57">
        <v>221.47</v>
      </c>
      <c r="L578" s="185">
        <f t="shared" si="62"/>
        <v>332.20499999999998</v>
      </c>
      <c r="M578" s="185">
        <f t="shared" si="63"/>
        <v>731.51540999999997</v>
      </c>
      <c r="N578" s="186">
        <f t="shared" si="64"/>
        <v>914.39426249999997</v>
      </c>
      <c r="O578" s="398">
        <v>0</v>
      </c>
    </row>
    <row r="579" spans="1:16" ht="21.75" customHeight="1" x14ac:dyDescent="0.25">
      <c r="B579" s="44" t="s">
        <v>475</v>
      </c>
      <c r="C579" s="84" t="s">
        <v>105</v>
      </c>
      <c r="D579" s="175" t="s">
        <v>345</v>
      </c>
      <c r="E579" s="175"/>
      <c r="F579" s="185">
        <v>2.1</v>
      </c>
      <c r="G579" s="175">
        <v>57.96</v>
      </c>
      <c r="H579" s="175">
        <v>199.96</v>
      </c>
      <c r="I579" s="84">
        <v>249.95</v>
      </c>
      <c r="J579" s="84"/>
      <c r="K579" s="57">
        <v>221.47</v>
      </c>
      <c r="L579" s="185">
        <f t="shared" si="62"/>
        <v>465.08699999999999</v>
      </c>
      <c r="M579" s="185">
        <f t="shared" si="63"/>
        <v>1024.121574</v>
      </c>
      <c r="N579" s="186">
        <f t="shared" si="64"/>
        <v>1280.1519675</v>
      </c>
      <c r="O579" s="398">
        <v>0</v>
      </c>
    </row>
    <row r="580" spans="1:16" ht="21.75" customHeight="1" x14ac:dyDescent="0.25">
      <c r="B580" s="59" t="s">
        <v>160</v>
      </c>
      <c r="C580" s="84" t="s">
        <v>105</v>
      </c>
      <c r="D580" s="175" t="s">
        <v>345</v>
      </c>
      <c r="E580" s="175"/>
      <c r="F580" s="185">
        <v>3</v>
      </c>
      <c r="G580" s="175">
        <v>82.8</v>
      </c>
      <c r="H580" s="175">
        <v>285.66000000000003</v>
      </c>
      <c r="I580" s="84">
        <v>357.08</v>
      </c>
      <c r="J580" s="84"/>
      <c r="K580" s="57">
        <v>221.47</v>
      </c>
      <c r="L580" s="185">
        <f t="shared" si="62"/>
        <v>664.41</v>
      </c>
      <c r="M580" s="185">
        <f t="shared" si="63"/>
        <v>1463.0308199999999</v>
      </c>
      <c r="N580" s="186">
        <f t="shared" si="64"/>
        <v>1828.7885249999999</v>
      </c>
      <c r="O580" s="398">
        <v>0</v>
      </c>
    </row>
    <row r="581" spans="1:16" ht="21.75" customHeight="1" x14ac:dyDescent="0.25">
      <c r="B581" s="59" t="s">
        <v>132</v>
      </c>
      <c r="C581" s="84" t="s">
        <v>476</v>
      </c>
      <c r="D581" s="175" t="s">
        <v>345</v>
      </c>
      <c r="E581" s="175"/>
      <c r="F581" s="185">
        <v>4</v>
      </c>
      <c r="G581" s="175">
        <v>110.4</v>
      </c>
      <c r="H581" s="175">
        <v>360.88</v>
      </c>
      <c r="I581" s="84">
        <v>476.1</v>
      </c>
      <c r="J581" s="84"/>
      <c r="K581" s="57">
        <v>221.47</v>
      </c>
      <c r="L581" s="185">
        <f t="shared" si="62"/>
        <v>885.88</v>
      </c>
      <c r="M581" s="185">
        <f t="shared" si="63"/>
        <v>1950.70776</v>
      </c>
      <c r="N581" s="186">
        <f t="shared" si="64"/>
        <v>2438.3847000000001</v>
      </c>
      <c r="O581" s="398">
        <v>0</v>
      </c>
    </row>
    <row r="582" spans="1:16" ht="29.25" customHeight="1" x14ac:dyDescent="0.25">
      <c r="B582" s="44" t="s">
        <v>477</v>
      </c>
      <c r="C582" s="91" t="s">
        <v>474</v>
      </c>
      <c r="D582" s="175" t="s">
        <v>345</v>
      </c>
      <c r="E582" s="175"/>
      <c r="F582" s="84">
        <v>0.45</v>
      </c>
      <c r="G582" s="175">
        <v>12.42</v>
      </c>
      <c r="H582" s="175">
        <v>47.85</v>
      </c>
      <c r="I582" s="84">
        <v>53.56</v>
      </c>
      <c r="J582" s="84"/>
      <c r="K582" s="57">
        <v>221.47</v>
      </c>
      <c r="L582" s="185">
        <f t="shared" si="62"/>
        <v>99.661500000000004</v>
      </c>
      <c r="M582" s="185">
        <f t="shared" si="63"/>
        <v>219.454623</v>
      </c>
      <c r="N582" s="186">
        <f t="shared" si="64"/>
        <v>274.31827874999999</v>
      </c>
      <c r="O582" s="398">
        <v>0</v>
      </c>
    </row>
    <row r="583" spans="1:16" ht="21" customHeight="1" x14ac:dyDescent="0.25">
      <c r="B583" s="44" t="s">
        <v>478</v>
      </c>
      <c r="C583" s="84" t="s">
        <v>105</v>
      </c>
      <c r="D583" s="175" t="s">
        <v>345</v>
      </c>
      <c r="E583" s="175"/>
      <c r="F583" s="84">
        <v>0.52</v>
      </c>
      <c r="G583" s="175">
        <v>14.35</v>
      </c>
      <c r="H583" s="175">
        <v>49.51</v>
      </c>
      <c r="I583" s="84">
        <v>61.89</v>
      </c>
      <c r="J583" s="84"/>
      <c r="K583" s="57">
        <v>221.47</v>
      </c>
      <c r="L583" s="185">
        <f t="shared" si="62"/>
        <v>115.1644</v>
      </c>
      <c r="M583" s="185">
        <f t="shared" si="63"/>
        <v>253.5920088</v>
      </c>
      <c r="N583" s="186">
        <f t="shared" si="64"/>
        <v>316.99001099999998</v>
      </c>
      <c r="O583" s="398">
        <v>0</v>
      </c>
    </row>
    <row r="584" spans="1:16" ht="21" customHeight="1" x14ac:dyDescent="0.25">
      <c r="B584" s="59" t="s">
        <v>479</v>
      </c>
      <c r="C584" s="84" t="s">
        <v>105</v>
      </c>
      <c r="D584" s="175" t="s">
        <v>345</v>
      </c>
      <c r="E584" s="175"/>
      <c r="F584" s="84">
        <v>0.6</v>
      </c>
      <c r="G584" s="175">
        <v>16.559999999999999</v>
      </c>
      <c r="H584" s="175">
        <v>57.13</v>
      </c>
      <c r="I584" s="84">
        <v>71.42</v>
      </c>
      <c r="J584" s="84"/>
      <c r="K584" s="57">
        <v>221.47</v>
      </c>
      <c r="L584" s="185">
        <f t="shared" si="62"/>
        <v>132.88200000000001</v>
      </c>
      <c r="M584" s="185">
        <f t="shared" si="63"/>
        <v>292.60616399999998</v>
      </c>
      <c r="N584" s="186">
        <f t="shared" si="64"/>
        <v>365.75770499999999</v>
      </c>
      <c r="O584" s="398">
        <v>0</v>
      </c>
    </row>
    <row r="585" spans="1:16" ht="21" customHeight="1" x14ac:dyDescent="0.25">
      <c r="B585" s="59" t="s">
        <v>480</v>
      </c>
      <c r="C585" s="84" t="s">
        <v>481</v>
      </c>
      <c r="D585" s="175" t="s">
        <v>345</v>
      </c>
      <c r="E585" s="175"/>
      <c r="F585" s="84">
        <v>0.7</v>
      </c>
      <c r="G585" s="175">
        <v>19.32</v>
      </c>
      <c r="H585" s="175">
        <v>66.650000000000006</v>
      </c>
      <c r="I585" s="84">
        <v>83.32</v>
      </c>
      <c r="J585" s="84"/>
      <c r="K585" s="57">
        <v>221.47</v>
      </c>
      <c r="L585" s="185">
        <f t="shared" si="62"/>
        <v>155.029</v>
      </c>
      <c r="M585" s="185">
        <f t="shared" si="63"/>
        <v>341.37385799999998</v>
      </c>
      <c r="N585" s="186">
        <f t="shared" si="64"/>
        <v>426.71732249999997</v>
      </c>
      <c r="O585" s="398">
        <v>0</v>
      </c>
    </row>
    <row r="586" spans="1:16" ht="17.25" customHeight="1" x14ac:dyDescent="0.25">
      <c r="B586" s="486" t="s">
        <v>482</v>
      </c>
      <c r="C586" s="486"/>
      <c r="D586" s="486"/>
      <c r="E586" s="486"/>
      <c r="F586" s="486"/>
      <c r="G586" s="486"/>
      <c r="H586" s="486"/>
      <c r="I586" s="486"/>
      <c r="J586" s="486"/>
      <c r="K586" s="486"/>
      <c r="L586" s="486"/>
      <c r="M586" s="250"/>
      <c r="N586" s="269"/>
      <c r="O586" s="409"/>
    </row>
    <row r="587" spans="1:16" ht="15.75" customHeight="1" x14ac:dyDescent="0.25">
      <c r="B587" s="149"/>
      <c r="C587" s="270"/>
      <c r="D587" s="270"/>
      <c r="E587" s="270"/>
      <c r="F587" s="270"/>
      <c r="G587" s="270"/>
      <c r="H587" s="270"/>
      <c r="I587" s="270"/>
      <c r="J587" s="270"/>
      <c r="K587" s="270"/>
      <c r="L587" s="270"/>
      <c r="M587" s="116"/>
      <c r="N587" s="147"/>
      <c r="O587" s="392"/>
    </row>
    <row r="588" spans="1:16" s="34" customFormat="1" ht="24.75" customHeight="1" x14ac:dyDescent="0.25">
      <c r="A588" s="40"/>
      <c r="B588" s="35" t="s">
        <v>483</v>
      </c>
      <c r="C588" s="37"/>
      <c r="D588" s="37"/>
      <c r="E588" s="37"/>
      <c r="F588" s="37"/>
      <c r="G588" s="37"/>
      <c r="H588" s="37"/>
      <c r="I588" s="37"/>
      <c r="J588" s="37"/>
      <c r="K588" s="38"/>
      <c r="L588" s="36"/>
      <c r="M588" s="38"/>
      <c r="N588" s="39"/>
      <c r="O588" s="379"/>
      <c r="P588" s="40"/>
    </row>
    <row r="589" spans="1:16" s="34" customFormat="1" ht="21.75" customHeight="1" x14ac:dyDescent="0.25">
      <c r="A589" s="40"/>
      <c r="B589" s="35" t="s">
        <v>484</v>
      </c>
      <c r="C589" s="37"/>
      <c r="D589" s="37"/>
      <c r="E589" s="37"/>
      <c r="F589" s="37"/>
      <c r="G589" s="37"/>
      <c r="H589" s="37"/>
      <c r="I589" s="37"/>
      <c r="J589" s="37"/>
      <c r="K589" s="38"/>
      <c r="L589" s="36"/>
      <c r="M589" s="38"/>
      <c r="N589" s="39"/>
      <c r="O589" s="379"/>
      <c r="P589" s="40"/>
    </row>
    <row r="590" spans="1:16" ht="15" customHeight="1" x14ac:dyDescent="0.25">
      <c r="A590" s="113"/>
      <c r="B590" s="266"/>
      <c r="C590" s="137"/>
      <c r="D590" s="137"/>
      <c r="E590" s="137"/>
      <c r="F590" s="137"/>
      <c r="G590" s="137"/>
      <c r="H590" s="137"/>
      <c r="I590" s="137"/>
      <c r="J590" s="137"/>
      <c r="K590" s="138"/>
      <c r="L590" s="139"/>
      <c r="M590" s="138"/>
      <c r="N590" s="140"/>
      <c r="O590" s="391"/>
      <c r="P590" s="113"/>
    </row>
    <row r="591" spans="1:16" ht="15" customHeight="1" x14ac:dyDescent="0.25">
      <c r="B591" s="448" t="s">
        <v>13</v>
      </c>
      <c r="C591" s="449" t="s">
        <v>14</v>
      </c>
      <c r="D591" s="449" t="s">
        <v>15</v>
      </c>
      <c r="E591" s="449"/>
      <c r="F591" s="449" t="s">
        <v>485</v>
      </c>
      <c r="G591" s="449" t="s">
        <v>486</v>
      </c>
      <c r="H591" s="449" t="s">
        <v>21</v>
      </c>
      <c r="I591" s="462" t="s">
        <v>19</v>
      </c>
      <c r="J591" s="462"/>
      <c r="K591" s="449" t="s">
        <v>20</v>
      </c>
      <c r="L591" s="449" t="s">
        <v>17</v>
      </c>
      <c r="M591" s="452" t="s">
        <v>21</v>
      </c>
      <c r="N591" s="453" t="s">
        <v>19</v>
      </c>
      <c r="O591" s="453"/>
    </row>
    <row r="592" spans="1:16" ht="50.25" customHeight="1" x14ac:dyDescent="0.25">
      <c r="B592" s="448"/>
      <c r="C592" s="449"/>
      <c r="D592" s="449"/>
      <c r="E592" s="449"/>
      <c r="F592" s="449"/>
      <c r="G592" s="449"/>
      <c r="H592" s="449"/>
      <c r="I592" s="120" t="s">
        <v>487</v>
      </c>
      <c r="J592" s="120" t="s">
        <v>23</v>
      </c>
      <c r="K592" s="449"/>
      <c r="L592" s="449"/>
      <c r="M592" s="452"/>
      <c r="N592" s="42" t="s">
        <v>22</v>
      </c>
      <c r="O592" s="380" t="s">
        <v>23</v>
      </c>
    </row>
    <row r="593" spans="2:15" ht="22.5" customHeight="1" x14ac:dyDescent="0.25">
      <c r="B593" s="181" t="s">
        <v>488</v>
      </c>
      <c r="C593" s="172" t="s">
        <v>456</v>
      </c>
      <c r="D593" s="212" t="s">
        <v>489</v>
      </c>
      <c r="E593" s="212"/>
      <c r="F593" s="172">
        <v>0.43</v>
      </c>
      <c r="G593" s="212">
        <v>5.09</v>
      </c>
      <c r="H593" s="212">
        <v>36.729999999999997</v>
      </c>
      <c r="I593" s="172">
        <v>45.91</v>
      </c>
      <c r="J593" s="172">
        <v>48.5</v>
      </c>
      <c r="K593" s="213">
        <v>118.01</v>
      </c>
      <c r="L593" s="213">
        <f t="shared" ref="L593:L618" si="65">F593*K593</f>
        <v>50.744300000000003</v>
      </c>
      <c r="M593" s="213">
        <f>(L593+L594)*2.202</f>
        <v>236.10900960000001</v>
      </c>
      <c r="N593" s="214">
        <f>M593*$N$2</f>
        <v>295.13626199999999</v>
      </c>
      <c r="O593" s="401">
        <f>M593*$N$1*$N$3</f>
        <v>311.66389267200003</v>
      </c>
    </row>
    <row r="594" spans="2:15" ht="22.5" customHeight="1" x14ac:dyDescent="0.25">
      <c r="B594" s="59"/>
      <c r="C594" s="84"/>
      <c r="D594" s="240" t="s">
        <v>171</v>
      </c>
      <c r="E594" s="175"/>
      <c r="F594" s="84">
        <v>0.43</v>
      </c>
      <c r="G594" s="175">
        <v>5.56</v>
      </c>
      <c r="H594" s="175"/>
      <c r="I594" s="84"/>
      <c r="J594" s="84"/>
      <c r="K594" s="185">
        <v>131.35</v>
      </c>
      <c r="L594" s="185">
        <f t="shared" si="65"/>
        <v>56.480499999999999</v>
      </c>
      <c r="M594" s="185"/>
      <c r="N594" s="186"/>
      <c r="O594" s="398"/>
    </row>
    <row r="595" spans="2:15" ht="22.5" customHeight="1" x14ac:dyDescent="0.25">
      <c r="B595" s="53" t="s">
        <v>490</v>
      </c>
      <c r="C595" s="64" t="s">
        <v>456</v>
      </c>
      <c r="D595" s="175" t="s">
        <v>489</v>
      </c>
      <c r="E595" s="240"/>
      <c r="F595" s="64">
        <v>0.57999999999999996</v>
      </c>
      <c r="G595" s="240">
        <v>6.87</v>
      </c>
      <c r="H595" s="240">
        <v>49.54</v>
      </c>
      <c r="I595" s="64">
        <v>61.93</v>
      </c>
      <c r="J595" s="64">
        <v>65.400000000000006</v>
      </c>
      <c r="K595" s="185">
        <v>118.01</v>
      </c>
      <c r="L595" s="239">
        <f t="shared" si="65"/>
        <v>68.445799999999991</v>
      </c>
      <c r="M595" s="239">
        <f>(L595+L596)*2.202</f>
        <v>318.47261759999998</v>
      </c>
      <c r="N595" s="224">
        <f>M595*$N$2</f>
        <v>398.09077199999996</v>
      </c>
      <c r="O595" s="403">
        <f>M595*$N$1*$N$3</f>
        <v>420.38385523200003</v>
      </c>
    </row>
    <row r="596" spans="2:15" ht="22.5" customHeight="1" x14ac:dyDescent="0.25">
      <c r="B596" s="59"/>
      <c r="C596" s="84"/>
      <c r="D596" s="175" t="s">
        <v>171</v>
      </c>
      <c r="E596" s="175"/>
      <c r="F596" s="84">
        <v>0.57999999999999996</v>
      </c>
      <c r="G596" s="175">
        <v>7.49</v>
      </c>
      <c r="H596" s="175"/>
      <c r="I596" s="84"/>
      <c r="J596" s="84"/>
      <c r="K596" s="185">
        <v>131.35</v>
      </c>
      <c r="L596" s="185">
        <f t="shared" si="65"/>
        <v>76.182999999999993</v>
      </c>
      <c r="M596" s="185"/>
      <c r="N596" s="186"/>
      <c r="O596" s="398"/>
    </row>
    <row r="597" spans="2:15" ht="30" x14ac:dyDescent="0.25">
      <c r="B597" s="44" t="s">
        <v>491</v>
      </c>
      <c r="C597" s="174" t="s">
        <v>411</v>
      </c>
      <c r="D597" s="175" t="s">
        <v>489</v>
      </c>
      <c r="E597" s="219"/>
      <c r="F597" s="174">
        <v>0.03</v>
      </c>
      <c r="G597" s="219">
        <v>0.36</v>
      </c>
      <c r="H597" s="219">
        <v>2.56</v>
      </c>
      <c r="I597" s="174">
        <v>3.2</v>
      </c>
      <c r="J597" s="174">
        <v>3.4</v>
      </c>
      <c r="K597" s="185">
        <v>118.01</v>
      </c>
      <c r="L597" s="222">
        <f t="shared" si="65"/>
        <v>3.5403000000000002</v>
      </c>
      <c r="M597" s="222">
        <f>(L597+L598)*2.202</f>
        <v>16.4727216</v>
      </c>
      <c r="N597" s="223">
        <f>M597*$N$2</f>
        <v>20.590902</v>
      </c>
      <c r="O597" s="402">
        <f>M597*$N$1*$N$3</f>
        <v>21.743992511999998</v>
      </c>
    </row>
    <row r="598" spans="2:15" ht="20.25" customHeight="1" x14ac:dyDescent="0.25">
      <c r="B598" s="59"/>
      <c r="C598" s="84"/>
      <c r="D598" s="175" t="s">
        <v>171</v>
      </c>
      <c r="E598" s="175"/>
      <c r="F598" s="84">
        <v>0.03</v>
      </c>
      <c r="G598" s="175">
        <v>0.39</v>
      </c>
      <c r="H598" s="175"/>
      <c r="I598" s="84"/>
      <c r="J598" s="84"/>
      <c r="K598" s="185">
        <v>131.35</v>
      </c>
      <c r="L598" s="185">
        <f t="shared" si="65"/>
        <v>3.9404999999999997</v>
      </c>
      <c r="M598" s="185"/>
      <c r="N598" s="254"/>
      <c r="O598" s="407"/>
    </row>
    <row r="599" spans="2:15" ht="27.75" customHeight="1" x14ac:dyDescent="0.25">
      <c r="B599" s="59" t="s">
        <v>492</v>
      </c>
      <c r="C599" s="84" t="s">
        <v>414</v>
      </c>
      <c r="D599" s="175" t="s">
        <v>489</v>
      </c>
      <c r="E599" s="175"/>
      <c r="F599" s="84">
        <v>0.02</v>
      </c>
      <c r="G599" s="175">
        <v>0.24</v>
      </c>
      <c r="H599" s="175">
        <v>2.15</v>
      </c>
      <c r="I599" s="84">
        <v>2.69</v>
      </c>
      <c r="J599" s="84">
        <v>2.8</v>
      </c>
      <c r="K599" s="222">
        <v>118.01</v>
      </c>
      <c r="L599" s="185">
        <f t="shared" si="65"/>
        <v>2.3602000000000003</v>
      </c>
      <c r="M599" s="185">
        <f>(L599+L600)*2.202</f>
        <v>13.874141399999999</v>
      </c>
      <c r="N599" s="186">
        <f>M599*$N$2</f>
        <v>17.342676749999999</v>
      </c>
      <c r="O599" s="398">
        <f>M599*$N$1*$N$3</f>
        <v>18.313866647999998</v>
      </c>
    </row>
    <row r="600" spans="2:15" ht="20.25" customHeight="1" x14ac:dyDescent="0.25">
      <c r="B600" s="53" t="s">
        <v>493</v>
      </c>
      <c r="C600" s="84"/>
      <c r="D600" s="240" t="s">
        <v>171</v>
      </c>
      <c r="E600" s="175"/>
      <c r="F600" s="84">
        <v>0.03</v>
      </c>
      <c r="G600" s="175">
        <v>0.39</v>
      </c>
      <c r="H600" s="175"/>
      <c r="I600" s="84"/>
      <c r="J600" s="84"/>
      <c r="K600" s="239">
        <v>131.35</v>
      </c>
      <c r="L600" s="185">
        <f t="shared" si="65"/>
        <v>3.9404999999999997</v>
      </c>
      <c r="M600" s="185"/>
      <c r="N600" s="186"/>
      <c r="O600" s="398"/>
    </row>
    <row r="601" spans="2:15" ht="47.25" customHeight="1" x14ac:dyDescent="0.25">
      <c r="B601" s="59" t="s">
        <v>494</v>
      </c>
      <c r="C601" s="91" t="s">
        <v>495</v>
      </c>
      <c r="D601" s="175" t="s">
        <v>489</v>
      </c>
      <c r="E601" s="175"/>
      <c r="F601" s="84">
        <v>0.05</v>
      </c>
      <c r="G601" s="175">
        <v>0.59</v>
      </c>
      <c r="H601" s="175">
        <v>4.72</v>
      </c>
      <c r="I601" s="84">
        <v>5.9</v>
      </c>
      <c r="J601" s="185">
        <v>6.2</v>
      </c>
      <c r="K601" s="185">
        <v>118.01</v>
      </c>
      <c r="L601" s="185">
        <f t="shared" si="65"/>
        <v>5.900500000000001</v>
      </c>
      <c r="M601" s="185">
        <f>(L601+L602)*2.202</f>
        <v>30.346863000000003</v>
      </c>
      <c r="N601" s="186">
        <f>M601*$N$2</f>
        <v>37.933578750000002</v>
      </c>
      <c r="O601" s="398">
        <f>M601*$N$1*$N$3</f>
        <v>40.05785916</v>
      </c>
    </row>
    <row r="602" spans="2:15" ht="61.5" customHeight="1" x14ac:dyDescent="0.25">
      <c r="B602" s="62" t="s">
        <v>496</v>
      </c>
      <c r="C602" s="91" t="s">
        <v>497</v>
      </c>
      <c r="D602" s="240" t="s">
        <v>171</v>
      </c>
      <c r="E602" s="175"/>
      <c r="F602" s="84">
        <v>0.06</v>
      </c>
      <c r="G602" s="175">
        <v>0.78</v>
      </c>
      <c r="H602" s="175"/>
      <c r="I602" s="84"/>
      <c r="J602" s="84"/>
      <c r="K602" s="185">
        <v>131.35</v>
      </c>
      <c r="L602" s="185">
        <f t="shared" si="65"/>
        <v>7.8809999999999993</v>
      </c>
      <c r="M602" s="185"/>
      <c r="N602" s="186"/>
      <c r="O602" s="398"/>
    </row>
    <row r="603" spans="2:15" ht="24.75" customHeight="1" x14ac:dyDescent="0.25">
      <c r="B603" s="474" t="s">
        <v>498</v>
      </c>
      <c r="C603" s="88" t="s">
        <v>499</v>
      </c>
      <c r="D603" s="175" t="s">
        <v>489</v>
      </c>
      <c r="E603" s="175"/>
      <c r="F603" s="84">
        <v>0.14000000000000001</v>
      </c>
      <c r="G603" s="175">
        <v>1.66</v>
      </c>
      <c r="H603" s="175">
        <v>12.4</v>
      </c>
      <c r="I603" s="84">
        <v>15.51</v>
      </c>
      <c r="J603" s="84">
        <v>16.399999999999999</v>
      </c>
      <c r="K603" s="185">
        <v>118.01</v>
      </c>
      <c r="L603" s="185">
        <f t="shared" si="65"/>
        <v>16.521400000000003</v>
      </c>
      <c r="M603" s="185">
        <f>(L603+L604)*2.202</f>
        <v>79.765027799999999</v>
      </c>
      <c r="N603" s="186">
        <f>M603*$N$2</f>
        <v>99.706284749999995</v>
      </c>
      <c r="O603" s="398">
        <f>M603*$N$1*$N$3</f>
        <v>105.28983669599999</v>
      </c>
    </row>
    <row r="604" spans="2:15" ht="24.75" customHeight="1" x14ac:dyDescent="0.25">
      <c r="B604" s="474"/>
      <c r="C604" s="91"/>
      <c r="D604" s="175" t="s">
        <v>171</v>
      </c>
      <c r="E604" s="175"/>
      <c r="F604" s="84">
        <v>0.15</v>
      </c>
      <c r="G604" s="175">
        <v>1.94</v>
      </c>
      <c r="H604" s="175"/>
      <c r="I604" s="84"/>
      <c r="J604" s="84"/>
      <c r="K604" s="185">
        <v>131.35</v>
      </c>
      <c r="L604" s="185">
        <f t="shared" si="65"/>
        <v>19.702499999999997</v>
      </c>
      <c r="M604" s="185"/>
      <c r="N604" s="186"/>
      <c r="O604" s="398"/>
    </row>
    <row r="605" spans="2:15" ht="24.75" customHeight="1" x14ac:dyDescent="0.25">
      <c r="B605" s="53" t="s">
        <v>500</v>
      </c>
      <c r="C605" s="91" t="s">
        <v>501</v>
      </c>
      <c r="D605" s="175" t="s">
        <v>489</v>
      </c>
      <c r="E605" s="175"/>
      <c r="F605" s="84">
        <v>0.05</v>
      </c>
      <c r="G605" s="175">
        <v>0.59</v>
      </c>
      <c r="H605" s="175">
        <v>4.2699999999999996</v>
      </c>
      <c r="I605" s="185">
        <v>5.34</v>
      </c>
      <c r="J605" s="84">
        <v>5.6</v>
      </c>
      <c r="K605" s="185">
        <v>118.01</v>
      </c>
      <c r="L605" s="185">
        <f t="shared" si="65"/>
        <v>5.900500000000001</v>
      </c>
      <c r="M605" s="185">
        <f>(L605+L606)*2.202</f>
        <v>27.454536000000001</v>
      </c>
      <c r="N605" s="186">
        <f>M605*$N$2</f>
        <v>34.318170000000002</v>
      </c>
      <c r="O605" s="398">
        <f>M605*$N$1*$N$3</f>
        <v>36.23998752</v>
      </c>
    </row>
    <row r="606" spans="2:15" ht="45.75" customHeight="1" x14ac:dyDescent="0.25">
      <c r="B606" s="271" t="s">
        <v>502</v>
      </c>
      <c r="C606" s="91" t="s">
        <v>214</v>
      </c>
      <c r="D606" s="240" t="s">
        <v>171</v>
      </c>
      <c r="E606" s="175"/>
      <c r="F606" s="84">
        <v>0.05</v>
      </c>
      <c r="G606" s="175">
        <v>0.65</v>
      </c>
      <c r="H606" s="175"/>
      <c r="I606" s="84"/>
      <c r="J606" s="84"/>
      <c r="K606" s="185">
        <v>131.35</v>
      </c>
      <c r="L606" s="185">
        <f t="shared" si="65"/>
        <v>6.5674999999999999</v>
      </c>
      <c r="M606" s="185"/>
      <c r="N606" s="186"/>
      <c r="O606" s="398"/>
    </row>
    <row r="607" spans="2:15" ht="15" customHeight="1" x14ac:dyDescent="0.25">
      <c r="B607" s="474" t="s">
        <v>503</v>
      </c>
      <c r="C607" s="91" t="s">
        <v>504</v>
      </c>
      <c r="D607" s="175" t="s">
        <v>489</v>
      </c>
      <c r="E607" s="175"/>
      <c r="F607" s="84">
        <v>0.04</v>
      </c>
      <c r="G607" s="175">
        <v>0.47</v>
      </c>
      <c r="H607" s="175">
        <v>5.73</v>
      </c>
      <c r="I607" s="84">
        <v>7.16</v>
      </c>
      <c r="J607" s="84">
        <v>7.6</v>
      </c>
      <c r="K607" s="185">
        <v>118.01</v>
      </c>
      <c r="L607" s="185">
        <f t="shared" si="65"/>
        <v>4.7204000000000006</v>
      </c>
      <c r="M607" s="185">
        <f>(L607+L608)*2.202</f>
        <v>24.8559558</v>
      </c>
      <c r="N607" s="186">
        <f>M607*$N$2</f>
        <v>31.069944750000001</v>
      </c>
      <c r="O607" s="398">
        <f>M607*$N$1*$N$3</f>
        <v>32.809861656000002</v>
      </c>
    </row>
    <row r="608" spans="2:15" x14ac:dyDescent="0.25">
      <c r="B608" s="474"/>
      <c r="C608" s="91" t="s">
        <v>216</v>
      </c>
      <c r="D608" s="240" t="s">
        <v>171</v>
      </c>
      <c r="E608" s="175"/>
      <c r="F608" s="84">
        <v>0.05</v>
      </c>
      <c r="G608" s="175">
        <v>0.65</v>
      </c>
      <c r="H608" s="175"/>
      <c r="I608" s="84"/>
      <c r="J608" s="84"/>
      <c r="K608" s="185">
        <v>131.35</v>
      </c>
      <c r="L608" s="185">
        <f t="shared" si="65"/>
        <v>6.5674999999999999</v>
      </c>
      <c r="M608" s="185"/>
      <c r="N608" s="186"/>
      <c r="O608" s="398"/>
    </row>
    <row r="609" spans="2:15" ht="19.5" customHeight="1" x14ac:dyDescent="0.25">
      <c r="B609" s="61" t="s">
        <v>505</v>
      </c>
      <c r="C609" s="91" t="s">
        <v>506</v>
      </c>
      <c r="D609" s="175" t="s">
        <v>489</v>
      </c>
      <c r="E609" s="175"/>
      <c r="F609" s="84">
        <v>0.06</v>
      </c>
      <c r="G609" s="175">
        <v>0.71</v>
      </c>
      <c r="H609" s="175">
        <v>5.13</v>
      </c>
      <c r="I609" s="84">
        <v>6.41</v>
      </c>
      <c r="J609" s="84">
        <v>6.8</v>
      </c>
      <c r="K609" s="185">
        <v>118.01</v>
      </c>
      <c r="L609" s="185">
        <f t="shared" si="65"/>
        <v>7.0806000000000004</v>
      </c>
      <c r="M609" s="185">
        <f>(L609+L610)*2.202</f>
        <v>32.9454432</v>
      </c>
      <c r="N609" s="186">
        <f>M609*$N$2</f>
        <v>41.181804</v>
      </c>
      <c r="O609" s="398">
        <f>M609*$N$1*$N$3</f>
        <v>43.487985023999997</v>
      </c>
    </row>
    <row r="610" spans="2:15" ht="19.5" customHeight="1" x14ac:dyDescent="0.25">
      <c r="B610" s="44"/>
      <c r="C610" s="91"/>
      <c r="D610" s="240" t="s">
        <v>171</v>
      </c>
      <c r="E610" s="175"/>
      <c r="F610" s="84">
        <v>0.06</v>
      </c>
      <c r="G610" s="175">
        <v>0.78</v>
      </c>
      <c r="H610" s="175"/>
      <c r="I610" s="84"/>
      <c r="J610" s="84"/>
      <c r="K610" s="185">
        <v>131.35</v>
      </c>
      <c r="L610" s="185">
        <f t="shared" si="65"/>
        <v>7.8809999999999993</v>
      </c>
      <c r="M610" s="185"/>
      <c r="N610" s="186"/>
      <c r="O610" s="398"/>
    </row>
    <row r="611" spans="2:15" ht="33.75" customHeight="1" x14ac:dyDescent="0.25">
      <c r="B611" s="44" t="s">
        <v>507</v>
      </c>
      <c r="C611" s="84" t="s">
        <v>508</v>
      </c>
      <c r="D611" s="175" t="s">
        <v>489</v>
      </c>
      <c r="E611" s="175"/>
      <c r="F611" s="84">
        <v>0.05</v>
      </c>
      <c r="G611" s="175">
        <v>0.59</v>
      </c>
      <c r="H611" s="175">
        <v>4.2699999999999996</v>
      </c>
      <c r="I611" s="84">
        <v>5.34</v>
      </c>
      <c r="J611" s="84">
        <v>5.6</v>
      </c>
      <c r="K611" s="185">
        <v>118.01</v>
      </c>
      <c r="L611" s="185">
        <f t="shared" si="65"/>
        <v>5.900500000000001</v>
      </c>
      <c r="M611" s="185">
        <f>(L611+L612)*2.202</f>
        <v>27.454536000000001</v>
      </c>
      <c r="N611" s="186">
        <f>M611*$N$2</f>
        <v>34.318170000000002</v>
      </c>
      <c r="O611" s="398">
        <f>M611*$N$1*$N$3</f>
        <v>36.23998752</v>
      </c>
    </row>
    <row r="612" spans="2:15" ht="22.5" customHeight="1" x14ac:dyDescent="0.25">
      <c r="B612" s="59" t="s">
        <v>509</v>
      </c>
      <c r="C612" s="84" t="s">
        <v>510</v>
      </c>
      <c r="D612" s="240" t="s">
        <v>171</v>
      </c>
      <c r="E612" s="175"/>
      <c r="F612" s="84">
        <v>0.05</v>
      </c>
      <c r="G612" s="175">
        <v>0.65</v>
      </c>
      <c r="H612" s="175"/>
      <c r="I612" s="84"/>
      <c r="J612" s="84"/>
      <c r="K612" s="185">
        <v>131.35</v>
      </c>
      <c r="L612" s="185">
        <f t="shared" si="65"/>
        <v>6.5674999999999999</v>
      </c>
      <c r="M612" s="185"/>
      <c r="N612" s="186"/>
      <c r="O612" s="398"/>
    </row>
    <row r="613" spans="2:15" ht="30" x14ac:dyDescent="0.25">
      <c r="B613" s="59" t="s">
        <v>511</v>
      </c>
      <c r="C613" s="84"/>
      <c r="D613" s="175" t="s">
        <v>489</v>
      </c>
      <c r="E613" s="175"/>
      <c r="F613" s="84">
        <v>0.2</v>
      </c>
      <c r="G613" s="175">
        <v>2.37</v>
      </c>
      <c r="H613" s="175">
        <v>17.079999999999998</v>
      </c>
      <c r="I613" s="84">
        <v>21.36</v>
      </c>
      <c r="J613" s="84">
        <v>22.6</v>
      </c>
      <c r="K613" s="185">
        <v>118.01</v>
      </c>
      <c r="L613" s="185">
        <f t="shared" si="65"/>
        <v>23.602000000000004</v>
      </c>
      <c r="M613" s="185">
        <f>(L613+L614)*2.202</f>
        <v>109.818144</v>
      </c>
      <c r="N613" s="186">
        <f>M613*$N$2</f>
        <v>137.27268000000001</v>
      </c>
      <c r="O613" s="398">
        <f>M613*$N$1*$N$3</f>
        <v>144.95995008</v>
      </c>
    </row>
    <row r="614" spans="2:15" ht="19.5" customHeight="1" x14ac:dyDescent="0.25">
      <c r="B614" s="53" t="s">
        <v>512</v>
      </c>
      <c r="C614" s="64"/>
      <c r="D614" s="240" t="s">
        <v>171</v>
      </c>
      <c r="E614" s="240"/>
      <c r="F614" s="64">
        <v>0.2</v>
      </c>
      <c r="G614" s="240">
        <v>2.58</v>
      </c>
      <c r="H614" s="240"/>
      <c r="I614" s="64"/>
      <c r="J614" s="64"/>
      <c r="K614" s="185">
        <v>131.35</v>
      </c>
      <c r="L614" s="239">
        <f t="shared" si="65"/>
        <v>26.27</v>
      </c>
      <c r="M614" s="239"/>
      <c r="N614" s="224"/>
      <c r="O614" s="403"/>
    </row>
    <row r="615" spans="2:15" ht="21.75" customHeight="1" x14ac:dyDescent="0.25">
      <c r="B615" s="59" t="s">
        <v>513</v>
      </c>
      <c r="C615" s="84" t="s">
        <v>508</v>
      </c>
      <c r="D615" s="175" t="s">
        <v>489</v>
      </c>
      <c r="E615" s="175"/>
      <c r="F615" s="84">
        <v>0.32</v>
      </c>
      <c r="G615" s="175"/>
      <c r="H615" s="175"/>
      <c r="I615" s="84"/>
      <c r="J615" s="84"/>
      <c r="K615" s="185">
        <v>118.01</v>
      </c>
      <c r="L615" s="185">
        <f t="shared" si="65"/>
        <v>37.763200000000005</v>
      </c>
      <c r="M615" s="185">
        <f>L615*2.202</f>
        <v>83.154566400000007</v>
      </c>
      <c r="N615" s="186">
        <f>M615*$N$2</f>
        <v>103.94320800000001</v>
      </c>
      <c r="O615" s="398">
        <f>M615*$N$1*$N$3</f>
        <v>109.76402764800001</v>
      </c>
    </row>
    <row r="616" spans="2:15" ht="21.75" customHeight="1" x14ac:dyDescent="0.25">
      <c r="B616" s="59"/>
      <c r="C616" s="84" t="s">
        <v>514</v>
      </c>
      <c r="D616" s="240" t="s">
        <v>171</v>
      </c>
      <c r="E616" s="175"/>
      <c r="F616" s="84">
        <v>0.32</v>
      </c>
      <c r="G616" s="175"/>
      <c r="H616" s="175"/>
      <c r="I616" s="84"/>
      <c r="J616" s="84"/>
      <c r="K616" s="185">
        <v>131.35</v>
      </c>
      <c r="L616" s="185">
        <f t="shared" si="65"/>
        <v>42.031999999999996</v>
      </c>
      <c r="M616" s="185">
        <f>L616*2.202</f>
        <v>92.554463999999996</v>
      </c>
      <c r="N616" s="186">
        <f>M616*$N$2</f>
        <v>115.69307999999999</v>
      </c>
      <c r="O616" s="398">
        <f>M616*$N$1*$N$3</f>
        <v>122.17189248</v>
      </c>
    </row>
    <row r="617" spans="2:15" ht="21.75" customHeight="1" x14ac:dyDescent="0.25">
      <c r="B617" s="59" t="s">
        <v>515</v>
      </c>
      <c r="C617" s="84" t="s">
        <v>516</v>
      </c>
      <c r="D617" s="175" t="s">
        <v>171</v>
      </c>
      <c r="E617" s="175"/>
      <c r="F617" s="84">
        <v>0.3</v>
      </c>
      <c r="G617" s="175">
        <v>3.88</v>
      </c>
      <c r="H617" s="175">
        <v>13.37</v>
      </c>
      <c r="I617" s="84">
        <v>16.72</v>
      </c>
      <c r="J617" s="84">
        <v>17.7</v>
      </c>
      <c r="K617" s="185">
        <v>131.35</v>
      </c>
      <c r="L617" s="185">
        <f t="shared" si="65"/>
        <v>39.404999999999994</v>
      </c>
      <c r="M617" s="185">
        <f>L617*2.202</f>
        <v>86.769809999999978</v>
      </c>
      <c r="N617" s="186">
        <f>M617*$N$2</f>
        <v>108.46226249999998</v>
      </c>
      <c r="O617" s="398">
        <f>M617*$N$1*$N$3</f>
        <v>114.53614919999998</v>
      </c>
    </row>
    <row r="618" spans="2:15" ht="21.75" customHeight="1" x14ac:dyDescent="0.25">
      <c r="B618" s="83" t="s">
        <v>517</v>
      </c>
      <c r="C618" s="88" t="s">
        <v>518</v>
      </c>
      <c r="D618" s="175" t="s">
        <v>489</v>
      </c>
      <c r="E618" s="219"/>
      <c r="F618" s="174">
        <v>0.25</v>
      </c>
      <c r="G618" s="219">
        <v>2.96</v>
      </c>
      <c r="H618" s="219">
        <v>10.210000000000001</v>
      </c>
      <c r="I618" s="174">
        <v>12.77</v>
      </c>
      <c r="J618" s="174">
        <v>13.5</v>
      </c>
      <c r="K618" s="185">
        <v>118.01</v>
      </c>
      <c r="L618" s="222">
        <f t="shared" si="65"/>
        <v>29.502500000000001</v>
      </c>
      <c r="M618" s="222">
        <f>L618*2.202</f>
        <v>64.964505000000003</v>
      </c>
      <c r="N618" s="223">
        <f>M618*$N$2</f>
        <v>81.20563125000001</v>
      </c>
      <c r="O618" s="402">
        <f>M618*$N$1*$N$3</f>
        <v>85.753146600000008</v>
      </c>
    </row>
    <row r="619" spans="2:15" ht="30" x14ac:dyDescent="0.25">
      <c r="B619" s="44" t="s">
        <v>519</v>
      </c>
      <c r="C619" s="91"/>
      <c r="D619" s="175"/>
      <c r="E619" s="175"/>
      <c r="F619" s="84"/>
      <c r="G619" s="175"/>
      <c r="H619" s="175"/>
      <c r="I619" s="84"/>
      <c r="J619" s="84"/>
      <c r="K619" s="185"/>
      <c r="L619" s="185"/>
      <c r="M619" s="185"/>
      <c r="N619" s="186"/>
      <c r="O619" s="398"/>
    </row>
    <row r="620" spans="2:15" ht="19.5" customHeight="1" x14ac:dyDescent="0.25">
      <c r="B620" s="44" t="s">
        <v>520</v>
      </c>
      <c r="C620" s="84" t="s">
        <v>105</v>
      </c>
      <c r="D620" s="175" t="s">
        <v>489</v>
      </c>
      <c r="E620" s="175"/>
      <c r="F620" s="84">
        <v>0.35</v>
      </c>
      <c r="G620" s="175">
        <v>4.1399999999999997</v>
      </c>
      <c r="H620" s="175">
        <v>14.3</v>
      </c>
      <c r="I620" s="84">
        <v>17.87</v>
      </c>
      <c r="J620" s="84">
        <v>18.899999999999999</v>
      </c>
      <c r="K620" s="185">
        <v>118.01</v>
      </c>
      <c r="L620" s="185">
        <f t="shared" ref="L620:L636" si="66">F620*K620</f>
        <v>41.3035</v>
      </c>
      <c r="M620" s="185">
        <f>L620*2.202</f>
        <v>90.950306999999995</v>
      </c>
      <c r="N620" s="186">
        <f>M620*$N$2</f>
        <v>113.68788375</v>
      </c>
      <c r="O620" s="398">
        <f>M620*$N$1*$N$3</f>
        <v>120.05440523999999</v>
      </c>
    </row>
    <row r="621" spans="2:15" ht="19.5" customHeight="1" x14ac:dyDescent="0.25">
      <c r="B621" s="59" t="s">
        <v>521</v>
      </c>
      <c r="C621" s="84" t="s">
        <v>105</v>
      </c>
      <c r="D621" s="175" t="s">
        <v>489</v>
      </c>
      <c r="E621" s="175"/>
      <c r="F621" s="84">
        <v>0.15</v>
      </c>
      <c r="G621" s="175">
        <v>1.78</v>
      </c>
      <c r="H621" s="175">
        <v>6.13</v>
      </c>
      <c r="I621" s="84">
        <v>7.66</v>
      </c>
      <c r="J621" s="84">
        <v>8.1</v>
      </c>
      <c r="K621" s="272">
        <v>118.01</v>
      </c>
      <c r="L621" s="185">
        <f t="shared" si="66"/>
        <v>17.701499999999999</v>
      </c>
      <c r="M621" s="185">
        <f>L621*2.202</f>
        <v>38.978702999999996</v>
      </c>
      <c r="N621" s="186">
        <f>M621*$N$2</f>
        <v>48.723378749999995</v>
      </c>
      <c r="O621" s="398">
        <f>M621*$N$1*$N$3</f>
        <v>51.451887959999993</v>
      </c>
    </row>
    <row r="622" spans="2:15" ht="36" customHeight="1" x14ac:dyDescent="0.25">
      <c r="B622" s="59" t="s">
        <v>522</v>
      </c>
      <c r="C622" s="84" t="s">
        <v>523</v>
      </c>
      <c r="D622" s="175" t="s">
        <v>489</v>
      </c>
      <c r="E622" s="175"/>
      <c r="F622" s="84">
        <v>0.16</v>
      </c>
      <c r="G622" s="175">
        <v>1.89</v>
      </c>
      <c r="H622" s="175">
        <v>13.67</v>
      </c>
      <c r="I622" s="84">
        <v>17.079999999999998</v>
      </c>
      <c r="J622" s="84"/>
      <c r="K622" s="185">
        <v>118.01</v>
      </c>
      <c r="L622" s="185">
        <f t="shared" si="66"/>
        <v>18.881600000000002</v>
      </c>
      <c r="M622" s="185">
        <f>(L622+L623)*2.202</f>
        <v>87.854515199999994</v>
      </c>
      <c r="N622" s="186">
        <f>M622*$N$2</f>
        <v>109.81814399999999</v>
      </c>
      <c r="O622" s="398">
        <f>M622*$N$1*$N$3</f>
        <v>115.967960064</v>
      </c>
    </row>
    <row r="623" spans="2:15" ht="18" customHeight="1" x14ac:dyDescent="0.25">
      <c r="B623" s="59" t="s">
        <v>524</v>
      </c>
      <c r="C623" s="84"/>
      <c r="D623" s="240" t="s">
        <v>171</v>
      </c>
      <c r="E623" s="175"/>
      <c r="F623" s="84">
        <v>0.16</v>
      </c>
      <c r="G623" s="175">
        <v>2.0699999999999998</v>
      </c>
      <c r="H623" s="175"/>
      <c r="I623" s="84"/>
      <c r="J623" s="84"/>
      <c r="K623" s="185">
        <v>131.35</v>
      </c>
      <c r="L623" s="185">
        <f t="shared" si="66"/>
        <v>21.015999999999998</v>
      </c>
      <c r="M623" s="185"/>
      <c r="N623" s="186"/>
      <c r="O623" s="398"/>
    </row>
    <row r="624" spans="2:15" ht="18" customHeight="1" x14ac:dyDescent="0.25">
      <c r="B624" s="59" t="s">
        <v>525</v>
      </c>
      <c r="C624" s="84" t="s">
        <v>105</v>
      </c>
      <c r="D624" s="175" t="s">
        <v>489</v>
      </c>
      <c r="E624" s="175"/>
      <c r="F624" s="84">
        <v>0.21</v>
      </c>
      <c r="G624" s="175"/>
      <c r="H624" s="175"/>
      <c r="I624" s="84"/>
      <c r="J624" s="84"/>
      <c r="K624" s="185">
        <v>118.01</v>
      </c>
      <c r="L624" s="185">
        <f t="shared" si="66"/>
        <v>24.7821</v>
      </c>
      <c r="M624" s="185">
        <f>(L624+L625)*2.202</f>
        <v>115.3090512</v>
      </c>
      <c r="N624" s="186">
        <f>M624*$N$2</f>
        <v>144.136314</v>
      </c>
      <c r="O624" s="398">
        <v>0</v>
      </c>
    </row>
    <row r="625" spans="2:15" ht="18" customHeight="1" x14ac:dyDescent="0.25">
      <c r="B625" s="59"/>
      <c r="C625" s="84"/>
      <c r="D625" s="240" t="s">
        <v>171</v>
      </c>
      <c r="E625" s="175"/>
      <c r="F625" s="84">
        <v>0.21</v>
      </c>
      <c r="G625" s="175"/>
      <c r="H625" s="175"/>
      <c r="I625" s="84"/>
      <c r="J625" s="84"/>
      <c r="K625" s="185">
        <v>131.35</v>
      </c>
      <c r="L625" s="185">
        <f t="shared" si="66"/>
        <v>27.583499999999997</v>
      </c>
      <c r="M625" s="185"/>
      <c r="N625" s="186"/>
      <c r="O625" s="398"/>
    </row>
    <row r="626" spans="2:15" ht="30" x14ac:dyDescent="0.25">
      <c r="B626" s="59" t="s">
        <v>526</v>
      </c>
      <c r="C626" s="84" t="s">
        <v>105</v>
      </c>
      <c r="D626" s="175" t="s">
        <v>489</v>
      </c>
      <c r="E626" s="175"/>
      <c r="F626" s="84">
        <v>0.18</v>
      </c>
      <c r="G626" s="175">
        <v>2.13</v>
      </c>
      <c r="H626" s="175">
        <v>15.38</v>
      </c>
      <c r="I626" s="84">
        <v>19.22</v>
      </c>
      <c r="J626" s="84"/>
      <c r="K626" s="185">
        <v>118.01</v>
      </c>
      <c r="L626" s="185">
        <f t="shared" si="66"/>
        <v>21.241800000000001</v>
      </c>
      <c r="M626" s="185">
        <f>(L626+L627)*2.202</f>
        <v>98.836329599999999</v>
      </c>
      <c r="N626" s="186">
        <f>M626*$N$2</f>
        <v>123.545412</v>
      </c>
      <c r="O626" s="398">
        <v>0</v>
      </c>
    </row>
    <row r="627" spans="2:15" ht="23.25" customHeight="1" x14ac:dyDescent="0.25">
      <c r="B627" s="53" t="s">
        <v>527</v>
      </c>
      <c r="C627" s="84"/>
      <c r="D627" s="240" t="s">
        <v>171</v>
      </c>
      <c r="E627" s="175"/>
      <c r="F627" s="84">
        <v>0.18</v>
      </c>
      <c r="G627" s="175">
        <v>2.33</v>
      </c>
      <c r="H627" s="175"/>
      <c r="I627" s="84"/>
      <c r="J627" s="84"/>
      <c r="K627" s="239">
        <v>131.35</v>
      </c>
      <c r="L627" s="185">
        <f t="shared" si="66"/>
        <v>23.642999999999997</v>
      </c>
      <c r="M627" s="185"/>
      <c r="N627" s="186"/>
      <c r="O627" s="398"/>
    </row>
    <row r="628" spans="2:15" ht="30" customHeight="1" x14ac:dyDescent="0.25">
      <c r="B628" s="53" t="s">
        <v>528</v>
      </c>
      <c r="C628" s="91" t="s">
        <v>529</v>
      </c>
      <c r="D628" s="240" t="s">
        <v>171</v>
      </c>
      <c r="E628" s="175"/>
      <c r="F628" s="84">
        <v>3.1</v>
      </c>
      <c r="G628" s="175">
        <v>4005</v>
      </c>
      <c r="H628" s="175">
        <v>293.58</v>
      </c>
      <c r="I628" s="84">
        <v>366.97</v>
      </c>
      <c r="J628" s="84"/>
      <c r="K628" s="239">
        <v>131.35</v>
      </c>
      <c r="L628" s="185">
        <f t="shared" si="66"/>
        <v>407.185</v>
      </c>
      <c r="M628" s="185">
        <f>(L628+L629)*2.202</f>
        <v>1912.2916679999998</v>
      </c>
      <c r="N628" s="186">
        <f>M628*$N$2</f>
        <v>2390.3645849999998</v>
      </c>
      <c r="O628" s="398">
        <v>0</v>
      </c>
    </row>
    <row r="629" spans="2:15" ht="30" customHeight="1" x14ac:dyDescent="0.25">
      <c r="B629" s="271" t="s">
        <v>530</v>
      </c>
      <c r="C629" s="91"/>
      <c r="D629" s="175" t="s">
        <v>126</v>
      </c>
      <c r="E629" s="175"/>
      <c r="F629" s="84">
        <v>3.1</v>
      </c>
      <c r="G629" s="175">
        <v>45.04</v>
      </c>
      <c r="H629" s="175"/>
      <c r="I629" s="84"/>
      <c r="J629" s="84"/>
      <c r="K629" s="185">
        <v>148.79</v>
      </c>
      <c r="L629" s="185">
        <f t="shared" si="66"/>
        <v>461.24899999999997</v>
      </c>
      <c r="M629" s="185"/>
      <c r="N629" s="186"/>
      <c r="O629" s="398"/>
    </row>
    <row r="630" spans="2:15" x14ac:dyDescent="0.25">
      <c r="B630" s="273" t="s">
        <v>531</v>
      </c>
      <c r="C630" s="91" t="s">
        <v>105</v>
      </c>
      <c r="D630" s="240" t="s">
        <v>171</v>
      </c>
      <c r="E630" s="175"/>
      <c r="F630" s="84">
        <v>0.48</v>
      </c>
      <c r="G630" s="175">
        <v>6.2</v>
      </c>
      <c r="H630" s="175">
        <v>45.46</v>
      </c>
      <c r="I630" s="84">
        <v>56.82</v>
      </c>
      <c r="J630" s="84"/>
      <c r="K630" s="239">
        <v>131.35</v>
      </c>
      <c r="L630" s="185">
        <f t="shared" si="66"/>
        <v>63.047999999999995</v>
      </c>
      <c r="M630" s="185">
        <f>(L630+L631)*2.202</f>
        <v>296.09677439999996</v>
      </c>
      <c r="N630" s="186">
        <f>M630*$N$2</f>
        <v>370.12096799999995</v>
      </c>
      <c r="O630" s="398">
        <v>0</v>
      </c>
    </row>
    <row r="631" spans="2:15" x14ac:dyDescent="0.25">
      <c r="B631" s="274"/>
      <c r="C631" s="91"/>
      <c r="D631" s="175" t="s">
        <v>126</v>
      </c>
      <c r="E631" s="175"/>
      <c r="F631" s="84">
        <v>0.48</v>
      </c>
      <c r="G631" s="175">
        <v>6.97</v>
      </c>
      <c r="H631" s="175"/>
      <c r="I631" s="84"/>
      <c r="J631" s="84"/>
      <c r="K631" s="185">
        <v>148.79</v>
      </c>
      <c r="L631" s="185">
        <f t="shared" si="66"/>
        <v>71.419199999999989</v>
      </c>
      <c r="M631" s="185" t="s">
        <v>532</v>
      </c>
      <c r="N631" s="186"/>
      <c r="O631" s="398"/>
    </row>
    <row r="632" spans="2:15" ht="45" x14ac:dyDescent="0.25">
      <c r="B632" s="59" t="s">
        <v>533</v>
      </c>
      <c r="C632" s="91" t="s">
        <v>300</v>
      </c>
      <c r="D632" s="240" t="s">
        <v>171</v>
      </c>
      <c r="E632" s="175"/>
      <c r="F632" s="84">
        <v>0.88</v>
      </c>
      <c r="G632" s="175">
        <v>11.37</v>
      </c>
      <c r="H632" s="175">
        <v>39.229999999999997</v>
      </c>
      <c r="I632" s="84">
        <v>49.03</v>
      </c>
      <c r="J632" s="84"/>
      <c r="K632" s="239">
        <v>131.35</v>
      </c>
      <c r="L632" s="185">
        <f t="shared" si="66"/>
        <v>115.58799999999999</v>
      </c>
      <c r="M632" s="185">
        <f>L632*2.202</f>
        <v>254.52477599999997</v>
      </c>
      <c r="N632" s="186">
        <f>M632*$N$2</f>
        <v>318.15596999999997</v>
      </c>
      <c r="O632" s="398">
        <v>0</v>
      </c>
    </row>
    <row r="633" spans="2:15" ht="30" x14ac:dyDescent="0.25">
      <c r="B633" s="61" t="s">
        <v>534</v>
      </c>
      <c r="C633" s="84" t="s">
        <v>203</v>
      </c>
      <c r="D633" s="240" t="s">
        <v>171</v>
      </c>
      <c r="E633" s="175"/>
      <c r="F633" s="84">
        <v>2.13</v>
      </c>
      <c r="G633" s="175">
        <v>27.52</v>
      </c>
      <c r="H633" s="175">
        <v>94.94</v>
      </c>
      <c r="I633" s="84">
        <v>118.68</v>
      </c>
      <c r="J633" s="84"/>
      <c r="K633" s="239">
        <v>131.35</v>
      </c>
      <c r="L633" s="185">
        <f t="shared" si="66"/>
        <v>279.77549999999997</v>
      </c>
      <c r="M633" s="185">
        <f>L633*2.202</f>
        <v>616.06565099999989</v>
      </c>
      <c r="N633" s="186">
        <f>M633*$N$2</f>
        <v>770.08206374999986</v>
      </c>
      <c r="O633" s="398">
        <v>0</v>
      </c>
    </row>
    <row r="634" spans="2:15" ht="45" x14ac:dyDescent="0.25">
      <c r="B634" s="53" t="s">
        <v>535</v>
      </c>
      <c r="C634" s="91" t="s">
        <v>300</v>
      </c>
      <c r="D634" s="240" t="s">
        <v>171</v>
      </c>
      <c r="E634" s="175"/>
      <c r="F634" s="84">
        <v>1.0900000000000001</v>
      </c>
      <c r="G634" s="175">
        <v>14.08</v>
      </c>
      <c r="H634" s="175">
        <v>48.59</v>
      </c>
      <c r="I634" s="84">
        <v>60.73</v>
      </c>
      <c r="J634" s="84"/>
      <c r="K634" s="239">
        <v>131.35</v>
      </c>
      <c r="L634" s="185">
        <f t="shared" si="66"/>
        <v>143.17150000000001</v>
      </c>
      <c r="M634" s="185">
        <f>L634*2.202</f>
        <v>315.263643</v>
      </c>
      <c r="N634" s="186">
        <f>M634*$N$2</f>
        <v>394.07955375</v>
      </c>
      <c r="O634" s="398">
        <v>0</v>
      </c>
    </row>
    <row r="635" spans="2:15" ht="17.25" customHeight="1" x14ac:dyDescent="0.25">
      <c r="B635" s="59" t="s">
        <v>536</v>
      </c>
      <c r="C635" s="84" t="s">
        <v>300</v>
      </c>
      <c r="D635" s="175" t="s">
        <v>171</v>
      </c>
      <c r="E635" s="175"/>
      <c r="F635" s="84">
        <v>1.31</v>
      </c>
      <c r="G635" s="175">
        <v>16.93</v>
      </c>
      <c r="H635" s="175">
        <v>58.39</v>
      </c>
      <c r="I635" s="84">
        <v>72.989999999999995</v>
      </c>
      <c r="J635" s="84"/>
      <c r="K635" s="239">
        <v>131.35</v>
      </c>
      <c r="L635" s="185">
        <f t="shared" si="66"/>
        <v>172.0685</v>
      </c>
      <c r="M635" s="185">
        <f>L635*2.202</f>
        <v>378.894837</v>
      </c>
      <c r="N635" s="186">
        <f>M635*$N$2</f>
        <v>473.61854625000001</v>
      </c>
      <c r="O635" s="398">
        <v>0</v>
      </c>
    </row>
    <row r="636" spans="2:15" ht="34.5" customHeight="1" x14ac:dyDescent="0.25">
      <c r="B636" s="59" t="s">
        <v>537</v>
      </c>
      <c r="C636" s="91" t="s">
        <v>203</v>
      </c>
      <c r="D636" s="240" t="s">
        <v>171</v>
      </c>
      <c r="E636" s="175"/>
      <c r="F636" s="84">
        <v>2.4900000000000002</v>
      </c>
      <c r="G636" s="175">
        <v>32.17</v>
      </c>
      <c r="H636" s="175">
        <v>110.99</v>
      </c>
      <c r="I636" s="84">
        <v>138.74</v>
      </c>
      <c r="J636" s="84"/>
      <c r="K636" s="239">
        <v>131.35</v>
      </c>
      <c r="L636" s="185">
        <f t="shared" si="66"/>
        <v>327.06150000000002</v>
      </c>
      <c r="M636" s="185">
        <f>L636*2.202</f>
        <v>720.18942300000003</v>
      </c>
      <c r="N636" s="186">
        <f>M636*$N$2</f>
        <v>900.23677874999998</v>
      </c>
      <c r="O636" s="398">
        <v>0</v>
      </c>
    </row>
    <row r="637" spans="2:15" ht="29.25" customHeight="1" x14ac:dyDescent="0.25">
      <c r="B637" s="61" t="s">
        <v>538</v>
      </c>
      <c r="C637" s="182"/>
      <c r="D637" s="240"/>
      <c r="E637" s="240"/>
      <c r="F637" s="64"/>
      <c r="G637" s="240"/>
      <c r="H637" s="240"/>
      <c r="I637" s="64"/>
      <c r="J637" s="64"/>
      <c r="K637" s="239"/>
      <c r="L637" s="239"/>
      <c r="M637" s="239"/>
      <c r="N637" s="224"/>
      <c r="O637" s="403"/>
    </row>
    <row r="638" spans="2:15" ht="18" customHeight="1" x14ac:dyDescent="0.25">
      <c r="B638" s="59" t="s">
        <v>539</v>
      </c>
      <c r="C638" s="84" t="s">
        <v>203</v>
      </c>
      <c r="D638" s="240" t="s">
        <v>171</v>
      </c>
      <c r="E638" s="175"/>
      <c r="F638" s="84">
        <v>2.85</v>
      </c>
      <c r="G638" s="175">
        <v>36.82</v>
      </c>
      <c r="H638" s="175">
        <v>127.04</v>
      </c>
      <c r="I638" s="84">
        <v>158.79</v>
      </c>
      <c r="J638" s="84"/>
      <c r="K638" s="239">
        <v>131.35</v>
      </c>
      <c r="L638" s="185">
        <f t="shared" ref="L638:L652" si="67">F638*K638</f>
        <v>374.34749999999997</v>
      </c>
      <c r="M638" s="185">
        <f t="shared" ref="M638:M648" si="68">L638*2.202</f>
        <v>824.31319499999995</v>
      </c>
      <c r="N638" s="186">
        <f t="shared" ref="N638:N652" si="69">M638*$N$2</f>
        <v>1030.3914937499999</v>
      </c>
      <c r="O638" s="398">
        <v>0</v>
      </c>
    </row>
    <row r="639" spans="2:15" ht="18" customHeight="1" x14ac:dyDescent="0.25">
      <c r="B639" s="59" t="s">
        <v>540</v>
      </c>
      <c r="C639" s="84" t="s">
        <v>203</v>
      </c>
      <c r="D639" s="175" t="s">
        <v>171</v>
      </c>
      <c r="E639" s="175"/>
      <c r="F639" s="84">
        <v>3.21</v>
      </c>
      <c r="G639" s="175">
        <v>41.47</v>
      </c>
      <c r="H639" s="175">
        <v>143.08000000000001</v>
      </c>
      <c r="I639" s="84">
        <v>178.85</v>
      </c>
      <c r="J639" s="84"/>
      <c r="K639" s="239">
        <v>131.35</v>
      </c>
      <c r="L639" s="185">
        <f t="shared" si="67"/>
        <v>421.63349999999997</v>
      </c>
      <c r="M639" s="185">
        <f t="shared" si="68"/>
        <v>928.43696699999987</v>
      </c>
      <c r="N639" s="186">
        <f t="shared" si="69"/>
        <v>1160.5462087499998</v>
      </c>
      <c r="O639" s="398">
        <v>0</v>
      </c>
    </row>
    <row r="640" spans="2:15" ht="15.75" customHeight="1" x14ac:dyDescent="0.25">
      <c r="B640" s="474" t="s">
        <v>541</v>
      </c>
      <c r="C640" s="84" t="s">
        <v>203</v>
      </c>
      <c r="D640" s="175" t="s">
        <v>171</v>
      </c>
      <c r="E640" s="215"/>
      <c r="F640" s="216">
        <v>0.96</v>
      </c>
      <c r="G640" s="215">
        <v>12.4</v>
      </c>
      <c r="H640" s="215">
        <v>42.79</v>
      </c>
      <c r="I640" s="216">
        <v>53.49</v>
      </c>
      <c r="J640" s="216">
        <v>56.5</v>
      </c>
      <c r="K640" s="239">
        <v>131.35</v>
      </c>
      <c r="L640" s="185">
        <f t="shared" si="67"/>
        <v>126.09599999999999</v>
      </c>
      <c r="M640" s="185">
        <f t="shared" si="68"/>
        <v>277.66339199999999</v>
      </c>
      <c r="N640" s="186">
        <f t="shared" si="69"/>
        <v>347.07923999999997</v>
      </c>
      <c r="O640" s="398">
        <f t="shared" ref="O640:O652" si="70">M640*$N$1*$N$3</f>
        <v>366.51567743999999</v>
      </c>
    </row>
    <row r="641" spans="1:18" ht="15.75" customHeight="1" x14ac:dyDescent="0.25">
      <c r="B641" s="474"/>
      <c r="C641" s="84"/>
      <c r="D641" s="175" t="s">
        <v>171</v>
      </c>
      <c r="E641" s="215"/>
      <c r="F641" s="216">
        <v>1.2</v>
      </c>
      <c r="G641" s="215">
        <v>15.5</v>
      </c>
      <c r="H641" s="215">
        <v>53.49</v>
      </c>
      <c r="I641" s="216">
        <v>66.86</v>
      </c>
      <c r="J641" s="216">
        <v>70.599999999999994</v>
      </c>
      <c r="K641" s="239">
        <v>131.35</v>
      </c>
      <c r="L641" s="185">
        <f t="shared" si="67"/>
        <v>157.61999999999998</v>
      </c>
      <c r="M641" s="185">
        <f t="shared" si="68"/>
        <v>347.07923999999991</v>
      </c>
      <c r="N641" s="186">
        <f t="shared" si="69"/>
        <v>433.84904999999992</v>
      </c>
      <c r="O641" s="398">
        <f t="shared" si="70"/>
        <v>458.14459679999993</v>
      </c>
    </row>
    <row r="642" spans="1:18" ht="45" customHeight="1" x14ac:dyDescent="0.25">
      <c r="B642" s="44" t="s">
        <v>542</v>
      </c>
      <c r="C642" s="174" t="s">
        <v>495</v>
      </c>
      <c r="D642" s="175" t="s">
        <v>171</v>
      </c>
      <c r="E642" s="175"/>
      <c r="F642" s="84">
        <v>0.53</v>
      </c>
      <c r="G642" s="175">
        <v>6.85</v>
      </c>
      <c r="H642" s="175">
        <v>23.62</v>
      </c>
      <c r="I642" s="84">
        <v>29.53</v>
      </c>
      <c r="J642" s="84">
        <v>31.2</v>
      </c>
      <c r="K642" s="239">
        <v>131.35</v>
      </c>
      <c r="L642" s="222">
        <f t="shared" si="67"/>
        <v>69.615499999999997</v>
      </c>
      <c r="M642" s="185">
        <f t="shared" si="68"/>
        <v>153.29333099999999</v>
      </c>
      <c r="N642" s="223">
        <f t="shared" si="69"/>
        <v>191.61666374999999</v>
      </c>
      <c r="O642" s="402">
        <f t="shared" si="70"/>
        <v>202.34719692000002</v>
      </c>
    </row>
    <row r="643" spans="1:18" ht="18.75" customHeight="1" x14ac:dyDescent="0.25">
      <c r="B643" s="59" t="s">
        <v>543</v>
      </c>
      <c r="C643" s="84" t="s">
        <v>105</v>
      </c>
      <c r="D643" s="175" t="s">
        <v>171</v>
      </c>
      <c r="E643" s="175"/>
      <c r="F643" s="84">
        <v>2</v>
      </c>
      <c r="G643" s="175">
        <v>25.84</v>
      </c>
      <c r="H643" s="175">
        <v>89.15</v>
      </c>
      <c r="I643" s="84">
        <v>111.44</v>
      </c>
      <c r="J643" s="84">
        <v>117.7</v>
      </c>
      <c r="K643" s="185">
        <v>131.35</v>
      </c>
      <c r="L643" s="185">
        <f t="shared" si="67"/>
        <v>262.7</v>
      </c>
      <c r="M643" s="185">
        <f t="shared" si="68"/>
        <v>578.46539999999993</v>
      </c>
      <c r="N643" s="186">
        <f t="shared" si="69"/>
        <v>723.08174999999994</v>
      </c>
      <c r="O643" s="398">
        <f t="shared" si="70"/>
        <v>763.57432799999992</v>
      </c>
    </row>
    <row r="644" spans="1:18" ht="59.25" customHeight="1" x14ac:dyDescent="0.25">
      <c r="B644" s="59" t="s">
        <v>544</v>
      </c>
      <c r="C644" s="84" t="s">
        <v>105</v>
      </c>
      <c r="D644" s="240" t="s">
        <v>171</v>
      </c>
      <c r="E644" s="175"/>
      <c r="F644" s="84">
        <v>0.72</v>
      </c>
      <c r="G644" s="175">
        <v>9.3000000000000007</v>
      </c>
      <c r="H644" s="175">
        <v>32.090000000000003</v>
      </c>
      <c r="I644" s="185">
        <v>40.119999999999997</v>
      </c>
      <c r="J644" s="84">
        <v>42.4</v>
      </c>
      <c r="K644" s="239">
        <v>131.35</v>
      </c>
      <c r="L644" s="185">
        <f t="shared" si="67"/>
        <v>94.571999999999989</v>
      </c>
      <c r="M644" s="185">
        <f t="shared" si="68"/>
        <v>208.24754399999998</v>
      </c>
      <c r="N644" s="186">
        <f t="shared" si="69"/>
        <v>260.30942999999996</v>
      </c>
      <c r="O644" s="398">
        <f t="shared" si="70"/>
        <v>274.88675807999999</v>
      </c>
    </row>
    <row r="645" spans="1:18" ht="19.5" customHeight="1" x14ac:dyDescent="0.25">
      <c r="B645" s="59" t="s">
        <v>545</v>
      </c>
      <c r="C645" s="84" t="s">
        <v>105</v>
      </c>
      <c r="D645" s="240" t="s">
        <v>171</v>
      </c>
      <c r="E645" s="175"/>
      <c r="F645" s="84">
        <v>2.7</v>
      </c>
      <c r="G645" s="175">
        <v>34.68</v>
      </c>
      <c r="H645" s="175">
        <v>120.35</v>
      </c>
      <c r="I645" s="84">
        <v>150.44</v>
      </c>
      <c r="J645" s="84">
        <v>158.9</v>
      </c>
      <c r="K645" s="239">
        <v>131.35</v>
      </c>
      <c r="L645" s="185">
        <f t="shared" si="67"/>
        <v>354.64499999999998</v>
      </c>
      <c r="M645" s="185">
        <f t="shared" si="68"/>
        <v>780.92828999999995</v>
      </c>
      <c r="N645" s="186">
        <f t="shared" si="69"/>
        <v>976.16036249999991</v>
      </c>
      <c r="O645" s="398">
        <f t="shared" si="70"/>
        <v>1030.8253428</v>
      </c>
    </row>
    <row r="646" spans="1:18" ht="24" customHeight="1" x14ac:dyDescent="0.25">
      <c r="B646" s="474" t="s">
        <v>546</v>
      </c>
      <c r="C646" s="84" t="s">
        <v>300</v>
      </c>
      <c r="D646" s="240" t="s">
        <v>171</v>
      </c>
      <c r="E646" s="215"/>
      <c r="F646" s="216">
        <v>0.65</v>
      </c>
      <c r="G646" s="215">
        <v>8.4</v>
      </c>
      <c r="H646" s="215">
        <v>28.97</v>
      </c>
      <c r="I646" s="216">
        <v>36.22</v>
      </c>
      <c r="J646" s="216">
        <v>38.200000000000003</v>
      </c>
      <c r="K646" s="239">
        <v>131.35</v>
      </c>
      <c r="L646" s="185">
        <f t="shared" si="67"/>
        <v>85.377499999999998</v>
      </c>
      <c r="M646" s="185">
        <f t="shared" si="68"/>
        <v>188.00125499999999</v>
      </c>
      <c r="N646" s="186">
        <f t="shared" si="69"/>
        <v>235.00156874999999</v>
      </c>
      <c r="O646" s="398">
        <f t="shared" si="70"/>
        <v>248.16165659999999</v>
      </c>
    </row>
    <row r="647" spans="1:18" ht="24" customHeight="1" x14ac:dyDescent="0.25">
      <c r="B647" s="474"/>
      <c r="C647" s="84"/>
      <c r="D647" s="240" t="s">
        <v>171</v>
      </c>
      <c r="E647" s="215"/>
      <c r="F647" s="216">
        <v>0.81</v>
      </c>
      <c r="G647" s="215">
        <v>10.47</v>
      </c>
      <c r="H647" s="215">
        <v>36.1</v>
      </c>
      <c r="I647" s="216">
        <v>45.13</v>
      </c>
      <c r="J647" s="216">
        <v>47.7</v>
      </c>
      <c r="K647" s="239">
        <v>131.35</v>
      </c>
      <c r="L647" s="185">
        <f t="shared" si="67"/>
        <v>106.3935</v>
      </c>
      <c r="M647" s="185">
        <f t="shared" si="68"/>
        <v>234.27848700000001</v>
      </c>
      <c r="N647" s="186">
        <f t="shared" si="69"/>
        <v>292.84810874999999</v>
      </c>
      <c r="O647" s="398">
        <f t="shared" si="70"/>
        <v>309.24760284000001</v>
      </c>
    </row>
    <row r="648" spans="1:18" ht="45" x14ac:dyDescent="0.25">
      <c r="B648" s="59" t="s">
        <v>547</v>
      </c>
      <c r="C648" s="84" t="s">
        <v>495</v>
      </c>
      <c r="D648" s="240" t="s">
        <v>171</v>
      </c>
      <c r="E648" s="175"/>
      <c r="F648" s="84">
        <v>1</v>
      </c>
      <c r="G648" s="175">
        <v>12.92</v>
      </c>
      <c r="H648" s="175">
        <v>44.57</v>
      </c>
      <c r="I648" s="84">
        <v>55.72</v>
      </c>
      <c r="J648" s="84">
        <v>58.8</v>
      </c>
      <c r="K648" s="239">
        <v>131.35</v>
      </c>
      <c r="L648" s="185">
        <f t="shared" si="67"/>
        <v>131.35</v>
      </c>
      <c r="M648" s="185">
        <f t="shared" si="68"/>
        <v>289.23269999999997</v>
      </c>
      <c r="N648" s="186">
        <f t="shared" si="69"/>
        <v>361.54087499999997</v>
      </c>
      <c r="O648" s="398">
        <f t="shared" si="70"/>
        <v>381.78716399999996</v>
      </c>
    </row>
    <row r="649" spans="1:18" ht="23.25" customHeight="1" x14ac:dyDescent="0.25">
      <c r="B649" s="474" t="s">
        <v>548</v>
      </c>
      <c r="C649" s="84" t="s">
        <v>549</v>
      </c>
      <c r="D649" s="175" t="s">
        <v>489</v>
      </c>
      <c r="E649" s="215"/>
      <c r="F649" s="216">
        <v>0.3</v>
      </c>
      <c r="G649" s="215">
        <v>3.55</v>
      </c>
      <c r="H649" s="55">
        <v>25.63</v>
      </c>
      <c r="I649" s="54">
        <v>32.03</v>
      </c>
      <c r="J649" s="54">
        <v>33.799999999999997</v>
      </c>
      <c r="K649" s="185">
        <v>118.01</v>
      </c>
      <c r="L649" s="185">
        <f t="shared" si="67"/>
        <v>35.402999999999999</v>
      </c>
      <c r="M649" s="185">
        <f>(L649+L650)*2.202</f>
        <v>164.72721599999997</v>
      </c>
      <c r="N649" s="186">
        <f t="shared" si="69"/>
        <v>205.90901999999997</v>
      </c>
      <c r="O649" s="398">
        <f t="shared" si="70"/>
        <v>217.43992511999997</v>
      </c>
    </row>
    <row r="650" spans="1:18" ht="23.25" customHeight="1" x14ac:dyDescent="0.25">
      <c r="B650" s="474"/>
      <c r="C650" s="84"/>
      <c r="D650" s="175" t="s">
        <v>171</v>
      </c>
      <c r="E650" s="175"/>
      <c r="F650" s="84">
        <v>0.3</v>
      </c>
      <c r="G650" s="175">
        <v>3.88</v>
      </c>
      <c r="H650" s="175"/>
      <c r="I650" s="84"/>
      <c r="J650" s="84"/>
      <c r="K650" s="239">
        <v>131.35</v>
      </c>
      <c r="L650" s="185">
        <f t="shared" si="67"/>
        <v>39.404999999999994</v>
      </c>
      <c r="M650" s="185"/>
      <c r="N650" s="186">
        <f t="shared" si="69"/>
        <v>0</v>
      </c>
      <c r="O650" s="398">
        <f t="shared" si="70"/>
        <v>0</v>
      </c>
    </row>
    <row r="651" spans="1:18" ht="36" customHeight="1" x14ac:dyDescent="0.25">
      <c r="B651" s="59" t="s">
        <v>550</v>
      </c>
      <c r="C651" s="84" t="s">
        <v>551</v>
      </c>
      <c r="D651" s="175" t="s">
        <v>345</v>
      </c>
      <c r="E651" s="175"/>
      <c r="F651" s="84">
        <v>0.5</v>
      </c>
      <c r="G651" s="175">
        <v>13.8</v>
      </c>
      <c r="H651" s="175">
        <v>47.61</v>
      </c>
      <c r="I651" s="84">
        <v>58.51</v>
      </c>
      <c r="J651" s="84">
        <v>62.8</v>
      </c>
      <c r="K651" s="57">
        <v>221.47</v>
      </c>
      <c r="L651" s="185">
        <f t="shared" si="67"/>
        <v>110.735</v>
      </c>
      <c r="M651" s="185">
        <f>L651*2.202</f>
        <v>243.83847</v>
      </c>
      <c r="N651" s="186">
        <f t="shared" si="69"/>
        <v>304.79808750000001</v>
      </c>
      <c r="O651" s="398">
        <f t="shared" si="70"/>
        <v>321.86678040000004</v>
      </c>
      <c r="R651" s="275" t="s">
        <v>552</v>
      </c>
    </row>
    <row r="652" spans="1:18" ht="19.5" customHeight="1" x14ac:dyDescent="0.25">
      <c r="B652" s="59" t="s">
        <v>553</v>
      </c>
      <c r="C652" s="84" t="s">
        <v>105</v>
      </c>
      <c r="D652" s="175" t="s">
        <v>345</v>
      </c>
      <c r="E652" s="175"/>
      <c r="F652" s="84">
        <v>1.5</v>
      </c>
      <c r="G652" s="175">
        <v>41.4</v>
      </c>
      <c r="H652" s="175">
        <v>142.83000000000001</v>
      </c>
      <c r="I652" s="84">
        <v>178.54</v>
      </c>
      <c r="J652" s="84">
        <v>188.5</v>
      </c>
      <c r="K652" s="57">
        <v>221.47</v>
      </c>
      <c r="L652" s="185">
        <f t="shared" si="67"/>
        <v>332.20499999999998</v>
      </c>
      <c r="M652" s="185">
        <f>L652*2.202</f>
        <v>731.51540999999997</v>
      </c>
      <c r="N652" s="186">
        <f t="shared" si="69"/>
        <v>914.39426249999997</v>
      </c>
      <c r="O652" s="398">
        <f t="shared" si="70"/>
        <v>965.6003412</v>
      </c>
    </row>
    <row r="653" spans="1:18" ht="80.25" customHeight="1" x14ac:dyDescent="0.25">
      <c r="B653" s="487" t="s">
        <v>554</v>
      </c>
      <c r="C653" s="487"/>
      <c r="D653" s="487"/>
      <c r="E653" s="487"/>
      <c r="F653" s="487"/>
      <c r="G653" s="487"/>
      <c r="H653" s="487"/>
      <c r="I653" s="487"/>
      <c r="J653" s="487"/>
      <c r="K653" s="487"/>
      <c r="L653" s="487"/>
      <c r="M653" s="488"/>
      <c r="N653" s="488"/>
      <c r="O653" s="488"/>
    </row>
    <row r="654" spans="1:18" ht="12.75" customHeight="1" x14ac:dyDescent="0.25">
      <c r="B654" s="149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48"/>
      <c r="N654" s="276"/>
      <c r="O654" s="410"/>
    </row>
    <row r="655" spans="1:18" ht="2.25" customHeight="1" x14ac:dyDescent="0.25">
      <c r="A655" s="113"/>
      <c r="B655" s="149"/>
      <c r="C655" s="169"/>
      <c r="D655" s="169"/>
      <c r="E655" s="169"/>
      <c r="F655" s="169"/>
      <c r="G655" s="169"/>
      <c r="H655" s="169"/>
      <c r="I655" s="169"/>
      <c r="J655" s="169"/>
      <c r="K655" s="116"/>
      <c r="L655" s="117"/>
      <c r="M655" s="116"/>
      <c r="N655" s="147"/>
      <c r="O655" s="392"/>
      <c r="P655" s="113"/>
    </row>
    <row r="656" spans="1:18" s="34" customFormat="1" ht="15.75" x14ac:dyDescent="0.25">
      <c r="A656" s="40"/>
      <c r="B656" s="35" t="s">
        <v>555</v>
      </c>
      <c r="C656" s="37"/>
      <c r="D656" s="37"/>
      <c r="E656" s="37"/>
      <c r="F656" s="37"/>
      <c r="G656" s="37"/>
      <c r="H656" s="37"/>
      <c r="I656" s="37"/>
      <c r="J656" s="37"/>
      <c r="K656" s="38"/>
      <c r="L656" s="36"/>
      <c r="M656" s="38"/>
      <c r="N656" s="39"/>
      <c r="O656" s="379"/>
      <c r="P656" s="40"/>
    </row>
    <row r="657" spans="1:16" s="34" customFormat="1" ht="15.75" x14ac:dyDescent="0.25">
      <c r="A657" s="40"/>
      <c r="B657" s="35"/>
      <c r="C657" s="37"/>
      <c r="D657" s="37"/>
      <c r="E657" s="37"/>
      <c r="F657" s="37"/>
      <c r="G657" s="37"/>
      <c r="H657" s="37"/>
      <c r="I657" s="37"/>
      <c r="J657" s="37"/>
      <c r="K657" s="38"/>
      <c r="L657" s="36"/>
      <c r="M657" s="38"/>
      <c r="N657" s="39"/>
      <c r="O657" s="379"/>
      <c r="P657" s="40"/>
    </row>
    <row r="658" spans="1:16" ht="13.5" customHeight="1" x14ac:dyDescent="0.25">
      <c r="A658" s="113"/>
      <c r="B658" s="448" t="s">
        <v>13</v>
      </c>
      <c r="C658" s="449" t="s">
        <v>14</v>
      </c>
      <c r="D658" s="449" t="s">
        <v>556</v>
      </c>
      <c r="E658" s="449"/>
      <c r="F658" s="449" t="s">
        <v>557</v>
      </c>
      <c r="G658" s="450" t="s">
        <v>558</v>
      </c>
      <c r="H658" s="450" t="s">
        <v>559</v>
      </c>
      <c r="I658" s="479" t="s">
        <v>19</v>
      </c>
      <c r="J658" s="479"/>
      <c r="K658" s="449" t="s">
        <v>20</v>
      </c>
      <c r="L658" s="449" t="s">
        <v>17</v>
      </c>
      <c r="M658" s="452" t="s">
        <v>21</v>
      </c>
      <c r="N658" s="453" t="s">
        <v>19</v>
      </c>
      <c r="O658" s="453"/>
      <c r="P658" s="113"/>
    </row>
    <row r="659" spans="1:16" ht="34.5" customHeight="1" x14ac:dyDescent="0.25">
      <c r="B659" s="448"/>
      <c r="C659" s="449"/>
      <c r="D659" s="449"/>
      <c r="E659" s="449"/>
      <c r="F659" s="449"/>
      <c r="G659" s="450"/>
      <c r="H659" s="450"/>
      <c r="I659" s="143" t="s">
        <v>560</v>
      </c>
      <c r="J659" s="143" t="s">
        <v>561</v>
      </c>
      <c r="K659" s="449"/>
      <c r="L659" s="449"/>
      <c r="M659" s="452"/>
      <c r="N659" s="42" t="s">
        <v>22</v>
      </c>
      <c r="O659" s="380" t="s">
        <v>23</v>
      </c>
    </row>
    <row r="660" spans="1:16" ht="18" customHeight="1" x14ac:dyDescent="0.25">
      <c r="B660" s="472" t="s">
        <v>562</v>
      </c>
      <c r="C660" s="174" t="s">
        <v>456</v>
      </c>
      <c r="D660" s="219" t="s">
        <v>563</v>
      </c>
      <c r="E660" s="220"/>
      <c r="F660" s="221">
        <v>2.68</v>
      </c>
      <c r="G660" s="220">
        <v>38.94</v>
      </c>
      <c r="H660" s="219">
        <v>288.57</v>
      </c>
      <c r="I660" s="219">
        <v>360.71</v>
      </c>
      <c r="J660" s="219"/>
      <c r="K660" s="222">
        <v>148.79</v>
      </c>
      <c r="L660" s="222">
        <f t="shared" ref="L660:L672" si="71">F660*K660</f>
        <v>398.75720000000001</v>
      </c>
      <c r="M660" s="222">
        <f>(L660+L661)*2.202</f>
        <v>1901.4772055999999</v>
      </c>
      <c r="N660" s="223">
        <f>M660*$N$2</f>
        <v>2376.8465069999997</v>
      </c>
      <c r="O660" s="402">
        <v>0</v>
      </c>
    </row>
    <row r="661" spans="1:16" ht="18" customHeight="1" x14ac:dyDescent="0.25">
      <c r="B661" s="472"/>
      <c r="C661" s="84"/>
      <c r="D661" s="175" t="s">
        <v>200</v>
      </c>
      <c r="E661" s="215"/>
      <c r="F661" s="216">
        <v>2.68</v>
      </c>
      <c r="G661" s="215">
        <v>44.7</v>
      </c>
      <c r="H661" s="175"/>
      <c r="I661" s="175"/>
      <c r="J661" s="175"/>
      <c r="K661" s="185">
        <v>173.42</v>
      </c>
      <c r="L661" s="185">
        <f t="shared" si="71"/>
        <v>464.76560000000001</v>
      </c>
      <c r="M661" s="185"/>
      <c r="N661" s="186"/>
      <c r="O661" s="398"/>
    </row>
    <row r="662" spans="1:16" ht="21" customHeight="1" x14ac:dyDescent="0.25">
      <c r="B662" s="474" t="s">
        <v>564</v>
      </c>
      <c r="C662" s="84" t="s">
        <v>456</v>
      </c>
      <c r="D662" s="175" t="s">
        <v>563</v>
      </c>
      <c r="E662" s="215"/>
      <c r="F662" s="216">
        <v>2.3199999999999998</v>
      </c>
      <c r="G662" s="215">
        <v>33.71</v>
      </c>
      <c r="H662" s="175">
        <v>383.31</v>
      </c>
      <c r="I662" s="175">
        <v>479.14</v>
      </c>
      <c r="J662" s="175"/>
      <c r="K662" s="222">
        <v>148.79</v>
      </c>
      <c r="L662" s="185">
        <f t="shared" si="71"/>
        <v>345.19279999999998</v>
      </c>
      <c r="M662" s="185">
        <f>(L662+L663)*2.202</f>
        <v>2531.9952432</v>
      </c>
      <c r="N662" s="186">
        <f>M662*$N$2</f>
        <v>3164.9940539999998</v>
      </c>
      <c r="O662" s="398">
        <v>0</v>
      </c>
    </row>
    <row r="663" spans="1:16" ht="24.75" customHeight="1" x14ac:dyDescent="0.25">
      <c r="B663" s="474"/>
      <c r="C663" s="84"/>
      <c r="D663" s="175" t="s">
        <v>200</v>
      </c>
      <c r="E663" s="215"/>
      <c r="F663" s="216">
        <v>4.6399999999999997</v>
      </c>
      <c r="G663" s="215">
        <v>77.400000000000006</v>
      </c>
      <c r="H663" s="175"/>
      <c r="I663" s="175"/>
      <c r="J663" s="175"/>
      <c r="K663" s="185">
        <v>173.42</v>
      </c>
      <c r="L663" s="185">
        <f t="shared" si="71"/>
        <v>804.66879999999992</v>
      </c>
      <c r="M663" s="185"/>
      <c r="N663" s="186"/>
      <c r="O663" s="398"/>
    </row>
    <row r="664" spans="1:16" ht="20.25" customHeight="1" x14ac:dyDescent="0.25">
      <c r="B664" s="474" t="s">
        <v>565</v>
      </c>
      <c r="C664" s="84" t="s">
        <v>456</v>
      </c>
      <c r="D664" s="175" t="s">
        <v>563</v>
      </c>
      <c r="E664" s="215"/>
      <c r="F664" s="216">
        <v>1.5</v>
      </c>
      <c r="G664" s="215">
        <v>21.8</v>
      </c>
      <c r="H664" s="175">
        <v>161.51</v>
      </c>
      <c r="I664" s="175">
        <v>201.89</v>
      </c>
      <c r="J664" s="175"/>
      <c r="K664" s="222">
        <v>148.79</v>
      </c>
      <c r="L664" s="185">
        <f t="shared" si="71"/>
        <v>223.185</v>
      </c>
      <c r="M664" s="185">
        <f>(L664+L665)*2.202</f>
        <v>1064.25963</v>
      </c>
      <c r="N664" s="186">
        <f>M664*$N$2</f>
        <v>1330.3245375000001</v>
      </c>
      <c r="O664" s="398">
        <v>0</v>
      </c>
    </row>
    <row r="665" spans="1:16" x14ac:dyDescent="0.25">
      <c r="B665" s="474"/>
      <c r="C665" s="84"/>
      <c r="D665" s="175" t="s">
        <v>200</v>
      </c>
      <c r="E665" s="215"/>
      <c r="F665" s="216">
        <v>1.5</v>
      </c>
      <c r="G665" s="215">
        <v>25.02</v>
      </c>
      <c r="H665" s="175"/>
      <c r="I665" s="175"/>
      <c r="J665" s="175"/>
      <c r="K665" s="185">
        <v>173.42</v>
      </c>
      <c r="L665" s="185">
        <f t="shared" si="71"/>
        <v>260.13</v>
      </c>
      <c r="M665" s="185"/>
      <c r="N665" s="186"/>
      <c r="O665" s="398"/>
    </row>
    <row r="666" spans="1:16" ht="15" customHeight="1" x14ac:dyDescent="0.25">
      <c r="B666" s="474" t="s">
        <v>566</v>
      </c>
      <c r="C666" s="84" t="s">
        <v>456</v>
      </c>
      <c r="D666" s="175" t="s">
        <v>563</v>
      </c>
      <c r="E666" s="215"/>
      <c r="F666" s="216">
        <v>3.3</v>
      </c>
      <c r="G666" s="215">
        <v>47.95</v>
      </c>
      <c r="H666" s="175">
        <v>545.23</v>
      </c>
      <c r="I666" s="175">
        <v>681.53</v>
      </c>
      <c r="J666" s="175"/>
      <c r="K666" s="222">
        <v>148.79</v>
      </c>
      <c r="L666" s="185">
        <f t="shared" si="71"/>
        <v>491.00699999999995</v>
      </c>
      <c r="M666" s="185">
        <f>(L666+L667)*2.202</f>
        <v>3601.5449579999995</v>
      </c>
      <c r="N666" s="186">
        <f>M666*$N$2</f>
        <v>4501.9311974999991</v>
      </c>
      <c r="O666" s="398">
        <v>0</v>
      </c>
    </row>
    <row r="667" spans="1:16" x14ac:dyDescent="0.25">
      <c r="B667" s="474"/>
      <c r="C667" s="84"/>
      <c r="D667" s="175" t="s">
        <v>200</v>
      </c>
      <c r="E667" s="215"/>
      <c r="F667" s="216">
        <v>6.6</v>
      </c>
      <c r="G667" s="215">
        <v>110.09</v>
      </c>
      <c r="H667" s="175"/>
      <c r="I667" s="175"/>
      <c r="J667" s="175"/>
      <c r="K667" s="185">
        <v>173.42</v>
      </c>
      <c r="L667" s="185">
        <f t="shared" si="71"/>
        <v>1144.5719999999999</v>
      </c>
      <c r="M667" s="185"/>
      <c r="N667" s="186"/>
      <c r="O667" s="398"/>
    </row>
    <row r="668" spans="1:16" ht="15" customHeight="1" x14ac:dyDescent="0.25">
      <c r="B668" s="472" t="s">
        <v>567</v>
      </c>
      <c r="C668" s="174" t="s">
        <v>456</v>
      </c>
      <c r="D668" s="219" t="s">
        <v>563</v>
      </c>
      <c r="E668" s="220"/>
      <c r="F668" s="221">
        <v>0.18</v>
      </c>
      <c r="G668" s="220">
        <v>2.62</v>
      </c>
      <c r="H668" s="219">
        <v>19.38</v>
      </c>
      <c r="I668" s="219">
        <v>24.23</v>
      </c>
      <c r="J668" s="219"/>
      <c r="K668" s="222">
        <v>148.79</v>
      </c>
      <c r="L668" s="222">
        <f t="shared" si="71"/>
        <v>26.782199999999996</v>
      </c>
      <c r="M668" s="222">
        <f>(L668+L669)*2.202</f>
        <v>127.71115559999998</v>
      </c>
      <c r="N668" s="223">
        <f>M668*$N$2</f>
        <v>159.63894449999998</v>
      </c>
      <c r="O668" s="402">
        <v>0</v>
      </c>
    </row>
    <row r="669" spans="1:16" x14ac:dyDescent="0.25">
      <c r="B669" s="472"/>
      <c r="C669" s="84"/>
      <c r="D669" s="175" t="s">
        <v>200</v>
      </c>
      <c r="E669" s="215"/>
      <c r="F669" s="216">
        <v>0.18</v>
      </c>
      <c r="G669" s="215">
        <v>3</v>
      </c>
      <c r="H669" s="175"/>
      <c r="I669" s="175"/>
      <c r="J669" s="175"/>
      <c r="K669" s="185">
        <v>173.42</v>
      </c>
      <c r="L669" s="185">
        <f t="shared" si="71"/>
        <v>31.215599999999995</v>
      </c>
      <c r="M669" s="185"/>
      <c r="N669" s="186"/>
      <c r="O669" s="398"/>
    </row>
    <row r="670" spans="1:16" ht="15" customHeight="1" x14ac:dyDescent="0.25">
      <c r="A670" s="113"/>
      <c r="B670" s="474" t="s">
        <v>568</v>
      </c>
      <c r="C670" s="84" t="s">
        <v>166</v>
      </c>
      <c r="D670" s="175" t="s">
        <v>200</v>
      </c>
      <c r="E670" s="215"/>
      <c r="F670" s="216">
        <v>1.44</v>
      </c>
      <c r="G670" s="215">
        <v>24.02</v>
      </c>
      <c r="H670" s="215">
        <v>82.87</v>
      </c>
      <c r="I670" s="215">
        <v>103.58</v>
      </c>
      <c r="J670" s="215"/>
      <c r="K670" s="185">
        <v>173.42</v>
      </c>
      <c r="L670" s="185">
        <f t="shared" si="71"/>
        <v>249.72479999999996</v>
      </c>
      <c r="M670" s="185">
        <f>L670*2.202</f>
        <v>549.89400959999989</v>
      </c>
      <c r="N670" s="186">
        <f>M670*$N$2</f>
        <v>687.36751199999981</v>
      </c>
      <c r="O670" s="398">
        <v>0</v>
      </c>
    </row>
    <row r="671" spans="1:16" x14ac:dyDescent="0.25">
      <c r="A671" s="113"/>
      <c r="B671" s="474"/>
      <c r="C671" s="84" t="s">
        <v>569</v>
      </c>
      <c r="D671" s="175" t="s">
        <v>200</v>
      </c>
      <c r="E671" s="215"/>
      <c r="F671" s="216">
        <v>1.87</v>
      </c>
      <c r="G671" s="215">
        <v>31.19</v>
      </c>
      <c r="H671" s="215">
        <v>107.61</v>
      </c>
      <c r="I671" s="215">
        <v>134.51</v>
      </c>
      <c r="J671" s="215"/>
      <c r="K671" s="185">
        <v>173.42</v>
      </c>
      <c r="L671" s="185">
        <f t="shared" si="71"/>
        <v>324.29539999999997</v>
      </c>
      <c r="M671" s="185">
        <f>L671*2.202</f>
        <v>714.09847079999997</v>
      </c>
      <c r="N671" s="186">
        <f>M671*$N$2</f>
        <v>892.62308849999999</v>
      </c>
      <c r="O671" s="398">
        <v>0</v>
      </c>
      <c r="P671" s="113"/>
    </row>
    <row r="672" spans="1:16" x14ac:dyDescent="0.25">
      <c r="A672" s="113"/>
      <c r="B672" s="474"/>
      <c r="C672" s="84" t="s">
        <v>570</v>
      </c>
      <c r="D672" s="175" t="s">
        <v>200</v>
      </c>
      <c r="E672" s="215"/>
      <c r="F672" s="216">
        <v>2.2999999999999998</v>
      </c>
      <c r="G672" s="215">
        <v>38.36</v>
      </c>
      <c r="H672" s="215">
        <v>132.36000000000001</v>
      </c>
      <c r="I672" s="215">
        <v>165.44</v>
      </c>
      <c r="J672" s="215"/>
      <c r="K672" s="185">
        <v>173.42</v>
      </c>
      <c r="L672" s="185">
        <f t="shared" si="71"/>
        <v>398.86599999999993</v>
      </c>
      <c r="M672" s="185">
        <f>L672*2.202</f>
        <v>878.30293199999983</v>
      </c>
      <c r="N672" s="186">
        <f>M672*$N$2</f>
        <v>1097.8786649999997</v>
      </c>
      <c r="O672" s="398">
        <v>0</v>
      </c>
      <c r="P672" s="113"/>
    </row>
    <row r="673" spans="1:16" s="34" customFormat="1" ht="91.5" customHeight="1" x14ac:dyDescent="0.25">
      <c r="A673" s="40"/>
      <c r="B673" s="277" t="s">
        <v>571</v>
      </c>
      <c r="C673" s="278"/>
      <c r="D673" s="278"/>
      <c r="E673" s="278"/>
      <c r="F673" s="279"/>
      <c r="G673" s="278"/>
      <c r="H673" s="278"/>
      <c r="I673" s="278"/>
      <c r="J673" s="278"/>
      <c r="K673" s="250"/>
      <c r="L673" s="248"/>
      <c r="M673" s="250"/>
      <c r="N673" s="251"/>
      <c r="O673" s="405"/>
      <c r="P673" s="40"/>
    </row>
    <row r="674" spans="1:16" x14ac:dyDescent="0.25">
      <c r="A674" s="113"/>
      <c r="B674" s="280"/>
      <c r="C674" s="169"/>
      <c r="D674" s="169"/>
      <c r="E674" s="169"/>
      <c r="F674" s="169"/>
      <c r="G674" s="169"/>
      <c r="H674" s="169"/>
      <c r="I674" s="169"/>
      <c r="J674" s="169"/>
      <c r="K674" s="116"/>
      <c r="L674" s="117"/>
      <c r="M674" s="116"/>
      <c r="N674" s="147"/>
      <c r="O674" s="411"/>
      <c r="P674" s="113"/>
    </row>
    <row r="675" spans="1:16" ht="15.75" x14ac:dyDescent="0.25">
      <c r="B675" s="35" t="s">
        <v>572</v>
      </c>
      <c r="C675" s="37"/>
      <c r="D675" s="37"/>
      <c r="E675" s="37"/>
      <c r="F675" s="37"/>
      <c r="G675" s="37"/>
      <c r="H675" s="37"/>
      <c r="I675" s="37"/>
      <c r="J675" s="37"/>
      <c r="K675" s="38"/>
      <c r="L675" s="36"/>
      <c r="M675" s="38"/>
      <c r="N675" s="39"/>
      <c r="O675" s="379"/>
    </row>
    <row r="676" spans="1:16" ht="15" customHeight="1" x14ac:dyDescent="0.25">
      <c r="B676" s="266"/>
      <c r="C676" s="137"/>
      <c r="D676" s="137"/>
      <c r="E676" s="137"/>
      <c r="F676" s="137"/>
      <c r="G676" s="137"/>
      <c r="H676" s="137"/>
      <c r="I676" s="137"/>
      <c r="J676" s="137"/>
      <c r="K676" s="138"/>
      <c r="L676" s="139"/>
      <c r="M676" s="138"/>
      <c r="N676" s="140"/>
      <c r="O676" s="391"/>
    </row>
    <row r="677" spans="1:16" ht="15" customHeight="1" x14ac:dyDescent="0.25">
      <c r="B677" s="448" t="s">
        <v>13</v>
      </c>
      <c r="C677" s="449" t="s">
        <v>14</v>
      </c>
      <c r="D677" s="449" t="s">
        <v>556</v>
      </c>
      <c r="E677" s="449"/>
      <c r="F677" s="449" t="s">
        <v>557</v>
      </c>
      <c r="G677" s="450" t="s">
        <v>558</v>
      </c>
      <c r="H677" s="450" t="s">
        <v>559</v>
      </c>
      <c r="I677" s="479" t="s">
        <v>19</v>
      </c>
      <c r="J677" s="479"/>
      <c r="K677" s="449" t="s">
        <v>20</v>
      </c>
      <c r="L677" s="449" t="s">
        <v>17</v>
      </c>
      <c r="M677" s="452" t="s">
        <v>21</v>
      </c>
      <c r="N677" s="453" t="s">
        <v>19</v>
      </c>
      <c r="O677" s="453"/>
    </row>
    <row r="678" spans="1:16" ht="45" x14ac:dyDescent="0.25">
      <c r="B678" s="448"/>
      <c r="C678" s="449"/>
      <c r="D678" s="449"/>
      <c r="E678" s="449"/>
      <c r="F678" s="449"/>
      <c r="G678" s="450"/>
      <c r="H678" s="450"/>
      <c r="I678" s="143" t="s">
        <v>560</v>
      </c>
      <c r="J678" s="143" t="s">
        <v>561</v>
      </c>
      <c r="K678" s="449"/>
      <c r="L678" s="449"/>
      <c r="M678" s="452"/>
      <c r="N678" s="42" t="s">
        <v>22</v>
      </c>
      <c r="O678" s="380" t="s">
        <v>23</v>
      </c>
    </row>
    <row r="679" spans="1:16" ht="30" x14ac:dyDescent="0.25">
      <c r="B679" s="274" t="s">
        <v>573</v>
      </c>
      <c r="C679" s="172" t="s">
        <v>574</v>
      </c>
      <c r="D679" s="212" t="s">
        <v>171</v>
      </c>
      <c r="E679" s="212"/>
      <c r="F679" s="172">
        <v>8</v>
      </c>
      <c r="G679" s="212">
        <v>103.36</v>
      </c>
      <c r="H679" s="212">
        <v>356.59</v>
      </c>
      <c r="I679" s="172">
        <v>445.74</v>
      </c>
      <c r="J679" s="172">
        <v>470.7</v>
      </c>
      <c r="K679" s="222">
        <v>131.35</v>
      </c>
      <c r="L679" s="213">
        <f>F679*K679</f>
        <v>1050.8</v>
      </c>
      <c r="M679" s="213">
        <f>L679*2.202</f>
        <v>2313.8615999999997</v>
      </c>
      <c r="N679" s="214">
        <f>M679*$N$2</f>
        <v>2892.3269999999998</v>
      </c>
      <c r="O679" s="401">
        <f>M679*$N$1*$N$3</f>
        <v>3054.2973119999997</v>
      </c>
    </row>
    <row r="680" spans="1:16" ht="30" x14ac:dyDescent="0.25">
      <c r="B680" s="53" t="s">
        <v>575</v>
      </c>
      <c r="C680" s="91"/>
      <c r="D680" s="175"/>
      <c r="E680" s="175"/>
      <c r="F680" s="84"/>
      <c r="G680" s="175"/>
      <c r="H680" s="175"/>
      <c r="I680" s="84"/>
      <c r="J680" s="84"/>
      <c r="K680" s="185"/>
      <c r="L680" s="185"/>
      <c r="M680" s="185"/>
      <c r="N680" s="186"/>
      <c r="O680" s="398"/>
    </row>
    <row r="681" spans="1:16" x14ac:dyDescent="0.25">
      <c r="B681" s="53" t="s">
        <v>576</v>
      </c>
      <c r="C681" s="88"/>
      <c r="D681" s="219"/>
      <c r="E681" s="219"/>
      <c r="F681" s="174"/>
      <c r="G681" s="219"/>
      <c r="H681" s="219"/>
      <c r="I681" s="174"/>
      <c r="J681" s="174"/>
      <c r="K681" s="222"/>
      <c r="L681" s="222"/>
      <c r="M681" s="222"/>
      <c r="N681" s="223"/>
      <c r="O681" s="402"/>
    </row>
    <row r="682" spans="1:16" x14ac:dyDescent="0.25">
      <c r="B682" s="59" t="s">
        <v>577</v>
      </c>
      <c r="C682" s="91" t="s">
        <v>578</v>
      </c>
      <c r="D682" s="175" t="s">
        <v>126</v>
      </c>
      <c r="E682" s="175"/>
      <c r="F682" s="84">
        <v>1.6</v>
      </c>
      <c r="G682" s="175">
        <v>23.25</v>
      </c>
      <c r="H682" s="175">
        <v>60.21</v>
      </c>
      <c r="I682" s="84">
        <v>100.26</v>
      </c>
      <c r="J682" s="84">
        <v>105.9</v>
      </c>
      <c r="K682" s="222">
        <v>148.79</v>
      </c>
      <c r="L682" s="185">
        <f t="shared" ref="L682:L699" si="72">F682*K682</f>
        <v>238.06399999999999</v>
      </c>
      <c r="M682" s="185">
        <f>L682*2.202</f>
        <v>524.21692799999994</v>
      </c>
      <c r="N682" s="186">
        <f>M682*$N$2</f>
        <v>655.2711599999999</v>
      </c>
      <c r="O682" s="398">
        <f>M682*$N$1*$N$3</f>
        <v>691.96634496000001</v>
      </c>
    </row>
    <row r="683" spans="1:16" x14ac:dyDescent="0.25">
      <c r="B683" s="44" t="s">
        <v>579</v>
      </c>
      <c r="C683" s="91" t="s">
        <v>105</v>
      </c>
      <c r="D683" s="175" t="s">
        <v>126</v>
      </c>
      <c r="E683" s="175"/>
      <c r="F683" s="84">
        <v>3.4</v>
      </c>
      <c r="G683" s="175">
        <v>49.4</v>
      </c>
      <c r="H683" s="175">
        <v>170.14</v>
      </c>
      <c r="I683" s="84">
        <v>213.05</v>
      </c>
      <c r="J683" s="84">
        <v>225</v>
      </c>
      <c r="K683" s="222">
        <v>148.79</v>
      </c>
      <c r="L683" s="185">
        <f t="shared" si="72"/>
        <v>505.88599999999997</v>
      </c>
      <c r="M683" s="185">
        <f>L683*2.202</f>
        <v>1113.9609719999999</v>
      </c>
      <c r="N683" s="186">
        <f>M683*$N$2</f>
        <v>1392.4512149999998</v>
      </c>
      <c r="O683" s="398">
        <f>M683*$N$1*$N$3</f>
        <v>1470.4284830399997</v>
      </c>
    </row>
    <row r="684" spans="1:16" x14ac:dyDescent="0.25">
      <c r="B684" s="59" t="s">
        <v>580</v>
      </c>
      <c r="C684" s="91" t="s">
        <v>105</v>
      </c>
      <c r="D684" s="175" t="s">
        <v>126</v>
      </c>
      <c r="E684" s="175"/>
      <c r="F684" s="84">
        <v>2.5</v>
      </c>
      <c r="G684" s="175">
        <v>36.33</v>
      </c>
      <c r="H684" s="175">
        <v>125.32</v>
      </c>
      <c r="I684" s="84">
        <v>156.65</v>
      </c>
      <c r="J684" s="84">
        <v>165.4</v>
      </c>
      <c r="K684" s="222">
        <v>148.79</v>
      </c>
      <c r="L684" s="185">
        <f t="shared" si="72"/>
        <v>371.97499999999997</v>
      </c>
      <c r="M684" s="185">
        <f>L684*2.202</f>
        <v>819.08894999999995</v>
      </c>
      <c r="N684" s="186">
        <f>M684*$N$2</f>
        <v>1023.8611874999999</v>
      </c>
      <c r="O684" s="398">
        <f>M684*$N$1*$N$3</f>
        <v>1081.197414</v>
      </c>
    </row>
    <row r="685" spans="1:16" x14ac:dyDescent="0.25">
      <c r="B685" s="44" t="s">
        <v>581</v>
      </c>
      <c r="C685" s="91" t="s">
        <v>105</v>
      </c>
      <c r="D685" s="175" t="s">
        <v>126</v>
      </c>
      <c r="E685" s="175"/>
      <c r="F685" s="84">
        <v>2.8</v>
      </c>
      <c r="G685" s="175">
        <v>40.68</v>
      </c>
      <c r="H685" s="175">
        <v>140.36000000000001</v>
      </c>
      <c r="I685" s="84">
        <v>175.45</v>
      </c>
      <c r="J685" s="84">
        <v>185.3</v>
      </c>
      <c r="K685" s="222">
        <v>148.79</v>
      </c>
      <c r="L685" s="185">
        <f t="shared" si="72"/>
        <v>416.61199999999997</v>
      </c>
      <c r="M685" s="185">
        <f>L685*2.202</f>
        <v>917.37962399999992</v>
      </c>
      <c r="N685" s="186">
        <f>M685*$N$2</f>
        <v>1146.72453</v>
      </c>
      <c r="O685" s="398">
        <f>M685*$N$1*$N$3</f>
        <v>1210.94110368</v>
      </c>
    </row>
    <row r="686" spans="1:16" ht="30" x14ac:dyDescent="0.25">
      <c r="B686" s="44" t="s">
        <v>582</v>
      </c>
      <c r="C686" s="84" t="s">
        <v>583</v>
      </c>
      <c r="D686" s="175" t="s">
        <v>314</v>
      </c>
      <c r="E686" s="175"/>
      <c r="F686" s="84">
        <v>2.9</v>
      </c>
      <c r="G686" s="175">
        <v>69.599999999999994</v>
      </c>
      <c r="H686" s="175">
        <v>498.65</v>
      </c>
      <c r="I686" s="84">
        <v>623.30999999999995</v>
      </c>
      <c r="J686" s="84">
        <v>656.2</v>
      </c>
      <c r="K686" s="185">
        <v>178.39</v>
      </c>
      <c r="L686" s="185">
        <f t="shared" si="72"/>
        <v>517.3309999999999</v>
      </c>
      <c r="M686" s="185">
        <f>(L686+L687)*2.202</f>
        <v>2816.7125219999994</v>
      </c>
      <c r="N686" s="186">
        <f>M686*$N$2</f>
        <v>3520.8906524999993</v>
      </c>
      <c r="O686" s="398">
        <f>M686*$N$1*$N$3</f>
        <v>3718.0605290399994</v>
      </c>
    </row>
    <row r="687" spans="1:16" x14ac:dyDescent="0.25">
      <c r="B687" s="59" t="s">
        <v>278</v>
      </c>
      <c r="C687" s="84"/>
      <c r="D687" s="175" t="s">
        <v>171</v>
      </c>
      <c r="E687" s="175"/>
      <c r="F687" s="84">
        <v>5.8</v>
      </c>
      <c r="G687" s="175">
        <v>74.94</v>
      </c>
      <c r="H687" s="175"/>
      <c r="I687" s="84"/>
      <c r="J687" s="84"/>
      <c r="K687" s="239">
        <v>131.35</v>
      </c>
      <c r="L687" s="185">
        <f t="shared" si="72"/>
        <v>761.82999999999993</v>
      </c>
      <c r="M687" s="185"/>
      <c r="N687" s="186"/>
      <c r="O687" s="398"/>
    </row>
    <row r="688" spans="1:16" x14ac:dyDescent="0.25">
      <c r="B688" s="59" t="s">
        <v>158</v>
      </c>
      <c r="C688" s="84" t="s">
        <v>105</v>
      </c>
      <c r="D688" s="175" t="s">
        <v>314</v>
      </c>
      <c r="E688" s="175"/>
      <c r="F688" s="84">
        <v>4</v>
      </c>
      <c r="G688" s="175">
        <v>96</v>
      </c>
      <c r="H688" s="175">
        <v>663.33</v>
      </c>
      <c r="I688" s="84">
        <v>854.17</v>
      </c>
      <c r="J688" s="84">
        <v>902</v>
      </c>
      <c r="K688" s="185">
        <v>178.39</v>
      </c>
      <c r="L688" s="185">
        <f t="shared" si="72"/>
        <v>713.56</v>
      </c>
      <c r="M688" s="185">
        <f>(L688+L689)*2.202</f>
        <v>3856.1974499999997</v>
      </c>
      <c r="N688" s="186">
        <f>M688*$N$2</f>
        <v>4820.2468124999996</v>
      </c>
      <c r="O688" s="398">
        <f>M688*$N$1*$N$3</f>
        <v>5090.1806339999994</v>
      </c>
    </row>
    <row r="689" spans="2:15" x14ac:dyDescent="0.25">
      <c r="B689" s="59"/>
      <c r="C689" s="84"/>
      <c r="D689" s="175" t="s">
        <v>171</v>
      </c>
      <c r="E689" s="175"/>
      <c r="F689" s="84">
        <v>7.9</v>
      </c>
      <c r="G689" s="175">
        <v>102.07</v>
      </c>
      <c r="H689" s="175"/>
      <c r="I689" s="84"/>
      <c r="J689" s="84"/>
      <c r="K689" s="239">
        <v>131.35</v>
      </c>
      <c r="L689" s="185">
        <f t="shared" si="72"/>
        <v>1037.665</v>
      </c>
      <c r="M689" s="185"/>
      <c r="N689" s="186"/>
      <c r="O689" s="398"/>
    </row>
    <row r="690" spans="2:15" x14ac:dyDescent="0.25">
      <c r="B690" s="59" t="s">
        <v>129</v>
      </c>
      <c r="C690" s="84" t="s">
        <v>105</v>
      </c>
      <c r="D690" s="175" t="s">
        <v>314</v>
      </c>
      <c r="E690" s="175"/>
      <c r="F690" s="84">
        <v>5</v>
      </c>
      <c r="G690" s="175">
        <v>120</v>
      </c>
      <c r="H690" s="175">
        <v>864.2</v>
      </c>
      <c r="I690" s="84">
        <v>1080.25</v>
      </c>
      <c r="J690" s="84"/>
      <c r="K690" s="185">
        <v>178.39</v>
      </c>
      <c r="L690" s="185">
        <f t="shared" si="72"/>
        <v>891.94999999999993</v>
      </c>
      <c r="M690" s="185">
        <f>(L690+L691)*2.202</f>
        <v>4885.3241699999999</v>
      </c>
      <c r="N690" s="186">
        <f>M690*$N$2</f>
        <v>6106.6552124999998</v>
      </c>
      <c r="O690" s="398">
        <v>0</v>
      </c>
    </row>
    <row r="691" spans="2:15" x14ac:dyDescent="0.25">
      <c r="B691" s="59"/>
      <c r="C691" s="84"/>
      <c r="D691" s="175" t="s">
        <v>171</v>
      </c>
      <c r="E691" s="175"/>
      <c r="F691" s="84">
        <v>10.1</v>
      </c>
      <c r="G691" s="175">
        <v>130.49</v>
      </c>
      <c r="H691" s="175"/>
      <c r="I691" s="84"/>
      <c r="J691" s="84"/>
      <c r="K691" s="239">
        <v>131.35</v>
      </c>
      <c r="L691" s="185">
        <f t="shared" si="72"/>
        <v>1326.635</v>
      </c>
      <c r="M691" s="185"/>
      <c r="N691" s="254"/>
      <c r="O691" s="407"/>
    </row>
    <row r="692" spans="2:15" x14ac:dyDescent="0.25">
      <c r="B692" s="59" t="s">
        <v>149</v>
      </c>
      <c r="C692" s="84" t="s">
        <v>105</v>
      </c>
      <c r="D692" s="175" t="s">
        <v>584</v>
      </c>
      <c r="E692" s="175"/>
      <c r="F692" s="84">
        <v>6.1</v>
      </c>
      <c r="G692" s="175">
        <v>146.4</v>
      </c>
      <c r="H692" s="175">
        <v>1116.6500000000001</v>
      </c>
      <c r="I692" s="84">
        <v>1395.81</v>
      </c>
      <c r="J692" s="84"/>
      <c r="K692" s="185">
        <v>178.39</v>
      </c>
      <c r="L692" s="185">
        <f t="shared" si="72"/>
        <v>1088.1789999999999</v>
      </c>
      <c r="M692" s="185">
        <f>(L692+L693)*2.202</f>
        <v>6393.3242339999988</v>
      </c>
      <c r="N692" s="186">
        <f>M692*$N$2</f>
        <v>7991.6552924999987</v>
      </c>
      <c r="O692" s="398">
        <v>0</v>
      </c>
    </row>
    <row r="693" spans="2:15" x14ac:dyDescent="0.25">
      <c r="B693" s="59"/>
      <c r="C693" s="84"/>
      <c r="D693" s="175" t="s">
        <v>126</v>
      </c>
      <c r="E693" s="175"/>
      <c r="F693" s="84">
        <v>12.2</v>
      </c>
      <c r="G693" s="175">
        <v>177.27</v>
      </c>
      <c r="H693" s="175"/>
      <c r="I693" s="84"/>
      <c r="J693" s="84"/>
      <c r="K693" s="222">
        <v>148.79</v>
      </c>
      <c r="L693" s="185">
        <f t="shared" si="72"/>
        <v>1815.2379999999998</v>
      </c>
      <c r="M693" s="185"/>
      <c r="N693" s="186"/>
      <c r="O693" s="398"/>
    </row>
    <row r="694" spans="2:15" x14ac:dyDescent="0.25">
      <c r="B694" s="59" t="s">
        <v>168</v>
      </c>
      <c r="C694" s="84" t="s">
        <v>105</v>
      </c>
      <c r="D694" s="175" t="s">
        <v>314</v>
      </c>
      <c r="E694" s="175"/>
      <c r="F694" s="84">
        <v>7.15</v>
      </c>
      <c r="G694" s="175">
        <v>171.6</v>
      </c>
      <c r="H694" s="175">
        <v>1308.8599999999999</v>
      </c>
      <c r="I694" s="84">
        <v>1636.07</v>
      </c>
      <c r="J694" s="84"/>
      <c r="K694" s="185">
        <v>178.39</v>
      </c>
      <c r="L694" s="185">
        <f t="shared" si="72"/>
        <v>1275.4884999999999</v>
      </c>
      <c r="M694" s="185">
        <f>(L694+L695)*2.202</f>
        <v>7493.8144709999997</v>
      </c>
      <c r="N694" s="186">
        <f>M694*$N$2</f>
        <v>9367.2680887499992</v>
      </c>
      <c r="O694" s="398">
        <v>0</v>
      </c>
    </row>
    <row r="695" spans="2:15" x14ac:dyDescent="0.25">
      <c r="B695" s="59"/>
      <c r="C695" s="84"/>
      <c r="D695" s="175" t="s">
        <v>126</v>
      </c>
      <c r="E695" s="175"/>
      <c r="F695" s="84">
        <v>14.3</v>
      </c>
      <c r="G695" s="175">
        <v>207.78</v>
      </c>
      <c r="H695" s="175"/>
      <c r="I695" s="84"/>
      <c r="J695" s="84"/>
      <c r="K695" s="222">
        <v>148.79</v>
      </c>
      <c r="L695" s="185">
        <f t="shared" si="72"/>
        <v>2127.6970000000001</v>
      </c>
      <c r="M695" s="185"/>
      <c r="N695" s="186"/>
      <c r="O695" s="398"/>
    </row>
    <row r="696" spans="2:15" x14ac:dyDescent="0.25">
      <c r="B696" s="59" t="s">
        <v>585</v>
      </c>
      <c r="C696" s="84" t="s">
        <v>105</v>
      </c>
      <c r="D696" s="175" t="s">
        <v>314</v>
      </c>
      <c r="E696" s="175"/>
      <c r="F696" s="84">
        <v>8.4</v>
      </c>
      <c r="G696" s="175">
        <v>201.6</v>
      </c>
      <c r="H696" s="175">
        <v>1639.27</v>
      </c>
      <c r="I696" s="84">
        <v>2049.09</v>
      </c>
      <c r="J696" s="84"/>
      <c r="K696" s="185">
        <v>178.39</v>
      </c>
      <c r="L696" s="185">
        <f t="shared" si="72"/>
        <v>1498.4759999999999</v>
      </c>
      <c r="M696" s="185">
        <f>(L696+L697)*2.202</f>
        <v>9562.3259279999984</v>
      </c>
      <c r="N696" s="186">
        <f>M696*$N$2</f>
        <v>11952.907409999998</v>
      </c>
      <c r="O696" s="398">
        <v>0</v>
      </c>
    </row>
    <row r="697" spans="2:15" x14ac:dyDescent="0.25">
      <c r="B697" s="59"/>
      <c r="C697" s="84"/>
      <c r="D697" s="175" t="s">
        <v>200</v>
      </c>
      <c r="E697" s="175"/>
      <c r="F697" s="84">
        <v>16.399999999999999</v>
      </c>
      <c r="G697" s="175">
        <v>273.55</v>
      </c>
      <c r="H697" s="175"/>
      <c r="I697" s="84"/>
      <c r="J697" s="84"/>
      <c r="K697" s="185">
        <v>173.42</v>
      </c>
      <c r="L697" s="185">
        <f t="shared" si="72"/>
        <v>2844.0879999999997</v>
      </c>
      <c r="M697" s="185"/>
      <c r="N697" s="186"/>
      <c r="O697" s="398"/>
    </row>
    <row r="698" spans="2:15" x14ac:dyDescent="0.25">
      <c r="B698" s="44" t="s">
        <v>586</v>
      </c>
      <c r="C698" s="174" t="s">
        <v>105</v>
      </c>
      <c r="D698" s="175" t="s">
        <v>314</v>
      </c>
      <c r="E698" s="219"/>
      <c r="F698" s="174">
        <v>9.5</v>
      </c>
      <c r="G698" s="219">
        <v>228</v>
      </c>
      <c r="H698" s="219">
        <v>1851.2</v>
      </c>
      <c r="I698" s="174">
        <v>2314</v>
      </c>
      <c r="J698" s="174"/>
      <c r="K698" s="185">
        <v>178.39</v>
      </c>
      <c r="L698" s="222">
        <f t="shared" si="72"/>
        <v>1694.7049999999999</v>
      </c>
      <c r="M698" s="222">
        <f>(L698+L699)*2.202</f>
        <v>10796.35095</v>
      </c>
      <c r="N698" s="223">
        <f>M698*$N$2</f>
        <v>13495.4386875</v>
      </c>
      <c r="O698" s="402">
        <v>0</v>
      </c>
    </row>
    <row r="699" spans="2:15" x14ac:dyDescent="0.25">
      <c r="B699" s="59"/>
      <c r="C699" s="84"/>
      <c r="D699" s="175" t="s">
        <v>200</v>
      </c>
      <c r="E699" s="175"/>
      <c r="F699" s="84">
        <v>18.5</v>
      </c>
      <c r="G699" s="175">
        <v>306.58</v>
      </c>
      <c r="H699" s="175"/>
      <c r="I699" s="84"/>
      <c r="J699" s="84"/>
      <c r="K699" s="185">
        <v>173.42</v>
      </c>
      <c r="L699" s="185">
        <f t="shared" si="72"/>
        <v>3208.27</v>
      </c>
      <c r="M699" s="185"/>
      <c r="N699" s="186"/>
      <c r="O699" s="398"/>
    </row>
    <row r="700" spans="2:15" ht="32.25" customHeight="1" x14ac:dyDescent="0.25">
      <c r="B700" s="166" t="s">
        <v>587</v>
      </c>
      <c r="C700" s="84"/>
      <c r="D700" s="175"/>
      <c r="E700" s="175"/>
      <c r="F700" s="84"/>
      <c r="G700" s="175"/>
      <c r="H700" s="175"/>
      <c r="I700" s="84"/>
      <c r="J700" s="84"/>
      <c r="K700" s="185"/>
      <c r="L700" s="185"/>
      <c r="M700" s="185"/>
      <c r="N700" s="186"/>
      <c r="O700" s="398"/>
    </row>
    <row r="701" spans="2:15" ht="18.75" customHeight="1" x14ac:dyDescent="0.25">
      <c r="B701" s="59" t="s">
        <v>588</v>
      </c>
      <c r="C701" s="84" t="s">
        <v>589</v>
      </c>
      <c r="D701" s="175" t="s">
        <v>314</v>
      </c>
      <c r="E701" s="175"/>
      <c r="F701" s="84">
        <v>0.8</v>
      </c>
      <c r="G701" s="175">
        <v>19.2</v>
      </c>
      <c r="H701" s="175">
        <v>101.9</v>
      </c>
      <c r="I701" s="84">
        <v>127.37</v>
      </c>
      <c r="J701" s="84">
        <v>134.5</v>
      </c>
      <c r="K701" s="185">
        <v>178.39</v>
      </c>
      <c r="L701" s="185">
        <f>F701*K701</f>
        <v>142.71199999999999</v>
      </c>
      <c r="M701" s="185">
        <f>(L701+L702)*2.202</f>
        <v>545.63798399999996</v>
      </c>
      <c r="N701" s="186">
        <f>M701*$N$2</f>
        <v>682.04747999999995</v>
      </c>
      <c r="O701" s="398">
        <f>M701*$N$1*$N$3</f>
        <v>720.24213887999997</v>
      </c>
    </row>
    <row r="702" spans="2:15" ht="18.75" customHeight="1" x14ac:dyDescent="0.25">
      <c r="B702" s="59" t="s">
        <v>590</v>
      </c>
      <c r="C702" s="84"/>
      <c r="D702" s="175" t="s">
        <v>171</v>
      </c>
      <c r="E702" s="175"/>
      <c r="F702" s="84">
        <v>0.8</v>
      </c>
      <c r="G702" s="175">
        <v>10.34</v>
      </c>
      <c r="H702" s="175"/>
      <c r="I702" s="84"/>
      <c r="J702" s="84"/>
      <c r="K702" s="239">
        <v>131.35</v>
      </c>
      <c r="L702" s="185">
        <f>F702*K702</f>
        <v>105.08</v>
      </c>
      <c r="M702" s="185"/>
      <c r="N702" s="186"/>
      <c r="O702" s="398"/>
    </row>
    <row r="703" spans="2:15" x14ac:dyDescent="0.25">
      <c r="B703" s="59" t="s">
        <v>591</v>
      </c>
      <c r="C703" s="84" t="s">
        <v>589</v>
      </c>
      <c r="D703" s="175" t="s">
        <v>314</v>
      </c>
      <c r="E703" s="175"/>
      <c r="F703" s="84">
        <v>1.2</v>
      </c>
      <c r="G703" s="175">
        <v>28.8</v>
      </c>
      <c r="H703" s="175" t="s">
        <v>592</v>
      </c>
      <c r="I703" s="84">
        <v>191.06</v>
      </c>
      <c r="J703" s="84">
        <v>201.8</v>
      </c>
      <c r="K703" s="185">
        <v>178.39</v>
      </c>
      <c r="L703" s="185">
        <f>F703*K703</f>
        <v>214.06799999999998</v>
      </c>
      <c r="M703" s="185">
        <f>(L703+L704)*2.202</f>
        <v>864.5404319999999</v>
      </c>
      <c r="N703" s="186">
        <f>M703*$N$2</f>
        <v>1080.67554</v>
      </c>
      <c r="O703" s="398">
        <f>M703*$N$1*$N$3</f>
        <v>1141.1933702399999</v>
      </c>
    </row>
    <row r="704" spans="2:15" x14ac:dyDescent="0.25">
      <c r="B704" s="59"/>
      <c r="C704" s="84"/>
      <c r="D704" s="175" t="s">
        <v>126</v>
      </c>
      <c r="E704" s="175"/>
      <c r="F704" s="84">
        <v>1.2</v>
      </c>
      <c r="G704" s="175">
        <v>15.5</v>
      </c>
      <c r="H704" s="175"/>
      <c r="I704" s="84"/>
      <c r="J704" s="84"/>
      <c r="K704" s="222">
        <v>148.79</v>
      </c>
      <c r="L704" s="185">
        <f>F704*K704</f>
        <v>178.54799999999997</v>
      </c>
      <c r="M704" s="185"/>
      <c r="N704" s="186"/>
      <c r="O704" s="398"/>
    </row>
    <row r="705" spans="2:15" ht="30" x14ac:dyDescent="0.25">
      <c r="B705" s="166" t="s">
        <v>593</v>
      </c>
      <c r="C705" s="84"/>
      <c r="D705" s="175"/>
      <c r="E705" s="175"/>
      <c r="F705" s="84"/>
      <c r="G705" s="175"/>
      <c r="H705" s="175"/>
      <c r="I705" s="84"/>
      <c r="J705" s="84"/>
      <c r="K705" s="185"/>
      <c r="L705" s="185"/>
      <c r="M705" s="185"/>
      <c r="N705" s="186"/>
      <c r="O705" s="398"/>
    </row>
    <row r="706" spans="2:15" ht="30" x14ac:dyDescent="0.25">
      <c r="B706" s="44" t="s">
        <v>594</v>
      </c>
      <c r="C706" s="174" t="s">
        <v>595</v>
      </c>
      <c r="D706" s="175" t="s">
        <v>314</v>
      </c>
      <c r="E706" s="219"/>
      <c r="F706" s="281">
        <v>3.5</v>
      </c>
      <c r="G706" s="219">
        <v>84</v>
      </c>
      <c r="H706" s="219">
        <v>597.36</v>
      </c>
      <c r="I706" s="174">
        <v>746.7</v>
      </c>
      <c r="J706" s="174">
        <v>788.5</v>
      </c>
      <c r="K706" s="185">
        <v>178.39</v>
      </c>
      <c r="L706" s="222">
        <f t="shared" ref="L706:L717" si="73">F706*K706</f>
        <v>624.36500000000001</v>
      </c>
      <c r="M706" s="222">
        <f>(L706+L707)*2.202</f>
        <v>3370.5573600000002</v>
      </c>
      <c r="N706" s="223">
        <f>M706*$N$2</f>
        <v>4213.1967000000004</v>
      </c>
      <c r="O706" s="402">
        <f>M706*$N$1*$N$3</f>
        <v>4449.1357152</v>
      </c>
    </row>
    <row r="707" spans="2:15" x14ac:dyDescent="0.25">
      <c r="B707" s="59" t="s">
        <v>596</v>
      </c>
      <c r="C707" s="84"/>
      <c r="D707" s="175" t="s">
        <v>171</v>
      </c>
      <c r="E707" s="175"/>
      <c r="F707" s="268">
        <v>6.9</v>
      </c>
      <c r="G707" s="175">
        <v>89.15</v>
      </c>
      <c r="H707" s="175"/>
      <c r="I707" s="84"/>
      <c r="J707" s="84"/>
      <c r="K707" s="239">
        <v>131.35</v>
      </c>
      <c r="L707" s="185">
        <f t="shared" si="73"/>
        <v>906.31500000000005</v>
      </c>
      <c r="M707" s="185"/>
      <c r="N707" s="186"/>
      <c r="O707" s="398"/>
    </row>
    <row r="708" spans="2:15" x14ac:dyDescent="0.25">
      <c r="B708" s="59" t="s">
        <v>138</v>
      </c>
      <c r="C708" s="84" t="s">
        <v>105</v>
      </c>
      <c r="D708" s="175" t="s">
        <v>314</v>
      </c>
      <c r="E708" s="175"/>
      <c r="F708" s="268">
        <v>4</v>
      </c>
      <c r="G708" s="175">
        <v>96</v>
      </c>
      <c r="H708" s="175">
        <v>683.33</v>
      </c>
      <c r="I708" s="84">
        <v>854.17</v>
      </c>
      <c r="J708" s="84">
        <v>902</v>
      </c>
      <c r="K708" s="185">
        <v>178.39</v>
      </c>
      <c r="L708" s="185">
        <f t="shared" si="73"/>
        <v>713.56</v>
      </c>
      <c r="M708" s="185">
        <f>(L708+L709)*2.202</f>
        <v>3856.1974499999997</v>
      </c>
      <c r="N708" s="186">
        <f>M708*$N$2</f>
        <v>4820.2468124999996</v>
      </c>
      <c r="O708" s="398">
        <f>M708*$N$1*$N$3</f>
        <v>5090.1806339999994</v>
      </c>
    </row>
    <row r="709" spans="2:15" x14ac:dyDescent="0.25">
      <c r="B709" s="59"/>
      <c r="C709" s="84"/>
      <c r="D709" s="175" t="s">
        <v>171</v>
      </c>
      <c r="E709" s="175"/>
      <c r="F709" s="268">
        <v>7.9</v>
      </c>
      <c r="G709" s="175">
        <v>102.07</v>
      </c>
      <c r="H709" s="175"/>
      <c r="I709" s="84"/>
      <c r="J709" s="84"/>
      <c r="K709" s="239">
        <v>131.35</v>
      </c>
      <c r="L709" s="185">
        <f t="shared" si="73"/>
        <v>1037.665</v>
      </c>
      <c r="M709" s="185"/>
      <c r="N709" s="186"/>
      <c r="O709" s="398"/>
    </row>
    <row r="710" spans="2:15" x14ac:dyDescent="0.25">
      <c r="B710" s="59" t="s">
        <v>129</v>
      </c>
      <c r="C710" s="84" t="s">
        <v>105</v>
      </c>
      <c r="D710" s="175" t="s">
        <v>314</v>
      </c>
      <c r="E710" s="175"/>
      <c r="F710" s="268">
        <v>4.5</v>
      </c>
      <c r="G710" s="175">
        <v>106</v>
      </c>
      <c r="H710" s="175">
        <v>818.74</v>
      </c>
      <c r="I710" s="84">
        <v>1023.43</v>
      </c>
      <c r="J710" s="84"/>
      <c r="K710" s="185">
        <v>178.39</v>
      </c>
      <c r="L710" s="185">
        <f t="shared" si="73"/>
        <v>802.75499999999988</v>
      </c>
      <c r="M710" s="185">
        <f>(L710+L711)*2.202</f>
        <v>4683.6231719999996</v>
      </c>
      <c r="N710" s="186">
        <f>M710*$N$2</f>
        <v>5854.5289649999995</v>
      </c>
      <c r="O710" s="398">
        <f>M710*$N$1*$N$3</f>
        <v>6182.3825870400005</v>
      </c>
    </row>
    <row r="711" spans="2:15" x14ac:dyDescent="0.25">
      <c r="B711" s="59"/>
      <c r="C711" s="84"/>
      <c r="D711" s="175" t="s">
        <v>126</v>
      </c>
      <c r="E711" s="175"/>
      <c r="F711" s="268">
        <v>8.9</v>
      </c>
      <c r="G711" s="175">
        <v>129.32</v>
      </c>
      <c r="H711" s="175"/>
      <c r="I711" s="84"/>
      <c r="J711" s="84"/>
      <c r="K711" s="222">
        <v>148.79</v>
      </c>
      <c r="L711" s="185">
        <f t="shared" si="73"/>
        <v>1324.231</v>
      </c>
      <c r="M711" s="185"/>
      <c r="N711" s="186"/>
      <c r="O711" s="398"/>
    </row>
    <row r="712" spans="2:15" x14ac:dyDescent="0.25">
      <c r="B712" s="59" t="s">
        <v>149</v>
      </c>
      <c r="C712" s="84" t="s">
        <v>105</v>
      </c>
      <c r="D712" s="175" t="s">
        <v>314</v>
      </c>
      <c r="E712" s="175"/>
      <c r="F712" s="268">
        <v>5</v>
      </c>
      <c r="G712" s="175">
        <v>120</v>
      </c>
      <c r="H712" s="175">
        <v>905.26</v>
      </c>
      <c r="I712" s="84">
        <v>1131.57</v>
      </c>
      <c r="J712" s="84"/>
      <c r="K712" s="185">
        <v>178.39</v>
      </c>
      <c r="L712" s="185">
        <f t="shared" si="73"/>
        <v>891.94999999999993</v>
      </c>
      <c r="M712" s="185">
        <f>(L712+L713)*2.202</f>
        <v>5174.9025840000004</v>
      </c>
      <c r="N712" s="186">
        <f>M712*$N$2</f>
        <v>6468.6282300000003</v>
      </c>
      <c r="O712" s="398">
        <f>M712*$N$1*$N$3</f>
        <v>6830.8714108800004</v>
      </c>
    </row>
    <row r="713" spans="2:15" x14ac:dyDescent="0.25">
      <c r="B713" s="59"/>
      <c r="C713" s="84"/>
      <c r="D713" s="175" t="s">
        <v>126</v>
      </c>
      <c r="E713" s="175"/>
      <c r="F713" s="268">
        <v>9.8000000000000007</v>
      </c>
      <c r="G713" s="175">
        <v>142.38999999999999</v>
      </c>
      <c r="H713" s="175"/>
      <c r="I713" s="84"/>
      <c r="J713" s="84"/>
      <c r="K713" s="222">
        <v>148.79</v>
      </c>
      <c r="L713" s="185">
        <f t="shared" si="73"/>
        <v>1458.1420000000001</v>
      </c>
      <c r="M713" s="185"/>
      <c r="N713" s="186"/>
      <c r="O713" s="398"/>
    </row>
    <row r="714" spans="2:15" x14ac:dyDescent="0.25">
      <c r="B714" s="59" t="s">
        <v>585</v>
      </c>
      <c r="C714" s="84" t="s">
        <v>469</v>
      </c>
      <c r="D714" s="175" t="s">
        <v>314</v>
      </c>
      <c r="E714" s="175"/>
      <c r="F714" s="268">
        <v>6</v>
      </c>
      <c r="G714" s="175">
        <v>144</v>
      </c>
      <c r="H714" s="175">
        <v>1187.3499999999999</v>
      </c>
      <c r="I714" s="84">
        <v>1484.19</v>
      </c>
      <c r="J714" s="84"/>
      <c r="K714" s="185">
        <v>178.39</v>
      </c>
      <c r="L714" s="185">
        <f t="shared" si="73"/>
        <v>1070.3399999999999</v>
      </c>
      <c r="M714" s="185">
        <f>(L714+L715)*2.202</f>
        <v>6939.3387600000005</v>
      </c>
      <c r="N714" s="186">
        <f>M714*$N$2</f>
        <v>8674.1734500000002</v>
      </c>
      <c r="O714" s="398">
        <f>M714*$N$1*$N$3</f>
        <v>9159.9271632000018</v>
      </c>
    </row>
    <row r="715" spans="2:15" x14ac:dyDescent="0.25">
      <c r="B715" s="59"/>
      <c r="C715" s="84"/>
      <c r="D715" s="175" t="s">
        <v>200</v>
      </c>
      <c r="E715" s="175"/>
      <c r="F715" s="268">
        <v>12</v>
      </c>
      <c r="G715" s="175">
        <v>200.16</v>
      </c>
      <c r="H715" s="175"/>
      <c r="I715" s="84"/>
      <c r="J715" s="84"/>
      <c r="K715" s="185">
        <v>173.42</v>
      </c>
      <c r="L715" s="185">
        <f t="shared" si="73"/>
        <v>2081.04</v>
      </c>
      <c r="M715" s="185"/>
      <c r="N715" s="186"/>
      <c r="O715" s="398"/>
    </row>
    <row r="716" spans="2:15" x14ac:dyDescent="0.25">
      <c r="B716" s="59" t="s">
        <v>586</v>
      </c>
      <c r="C716" s="84" t="s">
        <v>469</v>
      </c>
      <c r="D716" s="175" t="s">
        <v>314</v>
      </c>
      <c r="E716" s="175"/>
      <c r="F716" s="268">
        <v>7</v>
      </c>
      <c r="G716" s="175">
        <v>168</v>
      </c>
      <c r="H716" s="175">
        <v>1788.07</v>
      </c>
      <c r="I716" s="84">
        <v>2235.08</v>
      </c>
      <c r="J716" s="84"/>
      <c r="K716" s="185">
        <v>178.39</v>
      </c>
      <c r="L716" s="185">
        <f t="shared" si="73"/>
        <v>1248.73</v>
      </c>
      <c r="M716" s="185">
        <f>(L716+L717)*2.202</f>
        <v>10768.991099999997</v>
      </c>
      <c r="N716" s="186">
        <f>M716*$N$2</f>
        <v>13461.238874999997</v>
      </c>
      <c r="O716" s="398">
        <f>M716*$N$1*$N$3</f>
        <v>14215.068251999997</v>
      </c>
    </row>
    <row r="717" spans="2:15" x14ac:dyDescent="0.25">
      <c r="B717" s="59"/>
      <c r="C717" s="84"/>
      <c r="D717" s="175" t="s">
        <v>200</v>
      </c>
      <c r="E717" s="175"/>
      <c r="F717" s="268">
        <v>21</v>
      </c>
      <c r="G717" s="175">
        <v>350.28</v>
      </c>
      <c r="H717" s="175"/>
      <c r="I717" s="84"/>
      <c r="J717" s="84"/>
      <c r="K717" s="185">
        <v>173.42</v>
      </c>
      <c r="L717" s="185">
        <f t="shared" si="73"/>
        <v>3641.8199999999997</v>
      </c>
      <c r="M717" s="185"/>
      <c r="N717" s="186"/>
      <c r="O717" s="398"/>
    </row>
    <row r="718" spans="2:15" ht="30" x14ac:dyDescent="0.25">
      <c r="B718" s="166" t="s">
        <v>597</v>
      </c>
      <c r="C718" s="84"/>
      <c r="D718" s="175"/>
      <c r="E718" s="175"/>
      <c r="F718" s="185"/>
      <c r="G718" s="175"/>
      <c r="H718" s="175"/>
      <c r="I718" s="84"/>
      <c r="J718" s="84"/>
      <c r="K718" s="185"/>
      <c r="L718" s="185"/>
      <c r="M718" s="185"/>
      <c r="N718" s="186"/>
      <c r="O718" s="398"/>
    </row>
    <row r="719" spans="2:15" x14ac:dyDescent="0.25">
      <c r="B719" s="59" t="s">
        <v>598</v>
      </c>
      <c r="C719" s="84" t="s">
        <v>595</v>
      </c>
      <c r="D719" s="175" t="s">
        <v>314</v>
      </c>
      <c r="E719" s="175"/>
      <c r="F719" s="185">
        <v>1.7</v>
      </c>
      <c r="G719" s="175">
        <v>40.799999999999997</v>
      </c>
      <c r="H719" s="175">
        <v>311.2</v>
      </c>
      <c r="I719" s="84">
        <v>389</v>
      </c>
      <c r="J719" s="84">
        <v>410.8</v>
      </c>
      <c r="K719" s="185">
        <v>178.39</v>
      </c>
      <c r="L719" s="185">
        <f t="shared" ref="L719:L724" si="74">F719*K719</f>
        <v>303.26299999999998</v>
      </c>
      <c r="M719" s="185">
        <f>(L719+L720)*2.202</f>
        <v>1781.7460979999996</v>
      </c>
      <c r="N719" s="186">
        <f>M719*$N$2</f>
        <v>2227.1826224999995</v>
      </c>
      <c r="O719" s="398">
        <f>M719*$N$1*$N$3</f>
        <v>2351.9048493599994</v>
      </c>
    </row>
    <row r="720" spans="2:15" x14ac:dyDescent="0.25">
      <c r="B720" s="59" t="s">
        <v>599</v>
      </c>
      <c r="C720" s="84"/>
      <c r="D720" s="175" t="s">
        <v>126</v>
      </c>
      <c r="E720" s="175"/>
      <c r="F720" s="185">
        <v>3.4</v>
      </c>
      <c r="G720" s="175">
        <v>49.4</v>
      </c>
      <c r="H720" s="175"/>
      <c r="I720" s="84"/>
      <c r="J720" s="84"/>
      <c r="K720" s="222">
        <v>148.79</v>
      </c>
      <c r="L720" s="185">
        <f t="shared" si="74"/>
        <v>505.88599999999997</v>
      </c>
      <c r="M720" s="185"/>
      <c r="N720" s="186"/>
      <c r="O720" s="398"/>
    </row>
    <row r="721" spans="2:15" x14ac:dyDescent="0.25">
      <c r="B721" s="59" t="s">
        <v>137</v>
      </c>
      <c r="C721" s="84" t="s">
        <v>105</v>
      </c>
      <c r="D721" s="175" t="s">
        <v>314</v>
      </c>
      <c r="E721" s="175"/>
      <c r="F721" s="185">
        <v>2.4</v>
      </c>
      <c r="G721" s="175">
        <v>57.6</v>
      </c>
      <c r="H721" s="175">
        <v>439.34</v>
      </c>
      <c r="I721" s="84">
        <v>549.16999999999996</v>
      </c>
      <c r="J721" s="84">
        <v>579.9</v>
      </c>
      <c r="K721" s="185">
        <v>178.39</v>
      </c>
      <c r="L721" s="185">
        <f t="shared" si="74"/>
        <v>428.13599999999997</v>
      </c>
      <c r="M721" s="185">
        <f>(L721+L722)*2.202</f>
        <v>2515.4062559999998</v>
      </c>
      <c r="N721" s="186">
        <f>M721*$N$2</f>
        <v>3144.2578199999998</v>
      </c>
      <c r="O721" s="398">
        <f>M721*$N$1*$N$3</f>
        <v>3320.3362579199998</v>
      </c>
    </row>
    <row r="722" spans="2:15" x14ac:dyDescent="0.25">
      <c r="B722" s="59"/>
      <c r="C722" s="84"/>
      <c r="D722" s="175" t="s">
        <v>126</v>
      </c>
      <c r="E722" s="175"/>
      <c r="F722" s="185">
        <v>4.8</v>
      </c>
      <c r="G722" s="175">
        <v>69.739999999999995</v>
      </c>
      <c r="H722" s="175"/>
      <c r="I722" s="84"/>
      <c r="J722" s="84"/>
      <c r="K722" s="222">
        <v>148.79</v>
      </c>
      <c r="L722" s="185">
        <f t="shared" si="74"/>
        <v>714.19199999999989</v>
      </c>
      <c r="M722" s="185"/>
      <c r="N722" s="186"/>
      <c r="O722" s="398"/>
    </row>
    <row r="723" spans="2:15" x14ac:dyDescent="0.25">
      <c r="B723" s="59" t="s">
        <v>600</v>
      </c>
      <c r="C723" s="84" t="s">
        <v>105</v>
      </c>
      <c r="D723" s="175" t="s">
        <v>314</v>
      </c>
      <c r="E723" s="175"/>
      <c r="F723" s="185">
        <v>3.5</v>
      </c>
      <c r="G723" s="175">
        <v>84</v>
      </c>
      <c r="H723" s="175">
        <v>640.70000000000005</v>
      </c>
      <c r="I723" s="84">
        <v>800.87</v>
      </c>
      <c r="J723" s="84">
        <v>845.7</v>
      </c>
      <c r="K723" s="185">
        <v>178.39</v>
      </c>
      <c r="L723" s="185">
        <f t="shared" si="74"/>
        <v>624.36500000000001</v>
      </c>
      <c r="M723" s="185">
        <f>(L723+L724)*2.202</f>
        <v>3668.3007899999998</v>
      </c>
      <c r="N723" s="186">
        <f>M723*$N$2</f>
        <v>4585.3759874999996</v>
      </c>
      <c r="O723" s="398">
        <f>M723*$N$1*$N$3</f>
        <v>4842.1570427999995</v>
      </c>
    </row>
    <row r="724" spans="2:15" x14ac:dyDescent="0.25">
      <c r="B724" s="59"/>
      <c r="C724" s="84"/>
      <c r="D724" s="175" t="s">
        <v>126</v>
      </c>
      <c r="E724" s="175"/>
      <c r="F724" s="185">
        <v>7</v>
      </c>
      <c r="G724" s="175">
        <v>101.71</v>
      </c>
      <c r="H724" s="175"/>
      <c r="I724" s="84"/>
      <c r="J724" s="84"/>
      <c r="K724" s="222">
        <v>148.79</v>
      </c>
      <c r="L724" s="185">
        <f t="shared" si="74"/>
        <v>1041.53</v>
      </c>
      <c r="M724" s="185"/>
      <c r="N724" s="186"/>
      <c r="O724" s="398"/>
    </row>
    <row r="725" spans="2:15" ht="30" x14ac:dyDescent="0.25">
      <c r="B725" s="166" t="s">
        <v>601</v>
      </c>
      <c r="C725" s="84"/>
      <c r="D725" s="175"/>
      <c r="E725" s="175"/>
      <c r="F725" s="84"/>
      <c r="G725" s="175"/>
      <c r="H725" s="175"/>
      <c r="I725" s="84"/>
      <c r="J725" s="84"/>
      <c r="K725" s="185"/>
      <c r="L725" s="185"/>
      <c r="M725" s="185"/>
      <c r="N725" s="186"/>
      <c r="O725" s="398"/>
    </row>
    <row r="726" spans="2:15" ht="30" x14ac:dyDescent="0.25">
      <c r="B726" s="59" t="s">
        <v>602</v>
      </c>
      <c r="C726" s="84" t="s">
        <v>595</v>
      </c>
      <c r="D726" s="175" t="s">
        <v>314</v>
      </c>
      <c r="E726" s="175"/>
      <c r="F726" s="185">
        <v>1.1000000000000001</v>
      </c>
      <c r="G726" s="175">
        <v>26.4</v>
      </c>
      <c r="H726" s="175">
        <v>189.14</v>
      </c>
      <c r="I726" s="84">
        <v>236.43</v>
      </c>
      <c r="J726" s="84">
        <v>249.7</v>
      </c>
      <c r="K726" s="185">
        <v>178.39</v>
      </c>
      <c r="L726" s="185">
        <f t="shared" ref="L726:L744" si="75">F726*K726</f>
        <v>196.22900000000001</v>
      </c>
      <c r="M726" s="185">
        <f>(L726+L727)*2.202</f>
        <v>1068.4081980000001</v>
      </c>
      <c r="N726" s="186">
        <f>M726*$N$2</f>
        <v>1335.5102475000001</v>
      </c>
      <c r="O726" s="398">
        <f>M726*$N$1*$N$3</f>
        <v>1410.2988213600004</v>
      </c>
    </row>
    <row r="727" spans="2:15" x14ac:dyDescent="0.25">
      <c r="B727" s="59"/>
      <c r="C727" s="84"/>
      <c r="D727" s="175" t="s">
        <v>171</v>
      </c>
      <c r="E727" s="175"/>
      <c r="F727" s="185">
        <v>2.2000000000000002</v>
      </c>
      <c r="G727" s="175">
        <v>28.42</v>
      </c>
      <c r="H727" s="175"/>
      <c r="I727" s="84"/>
      <c r="J727" s="84"/>
      <c r="K727" s="239">
        <v>131.35</v>
      </c>
      <c r="L727" s="185">
        <f t="shared" si="75"/>
        <v>288.97000000000003</v>
      </c>
      <c r="M727" s="185"/>
      <c r="N727" s="186"/>
      <c r="O727" s="398"/>
    </row>
    <row r="728" spans="2:15" x14ac:dyDescent="0.25">
      <c r="B728" s="59" t="s">
        <v>157</v>
      </c>
      <c r="C728" s="84" t="s">
        <v>105</v>
      </c>
      <c r="D728" s="175" t="s">
        <v>314</v>
      </c>
      <c r="E728" s="175"/>
      <c r="F728" s="185">
        <v>1.6</v>
      </c>
      <c r="G728" s="175">
        <v>38.4</v>
      </c>
      <c r="H728" s="175">
        <v>275.12</v>
      </c>
      <c r="I728" s="84">
        <v>343.9</v>
      </c>
      <c r="J728" s="84">
        <v>363.2</v>
      </c>
      <c r="K728" s="185">
        <v>178.39</v>
      </c>
      <c r="L728" s="185">
        <f t="shared" si="75"/>
        <v>285.42399999999998</v>
      </c>
      <c r="M728" s="185">
        <f>(L728+L729)*2.202</f>
        <v>1554.0482879999997</v>
      </c>
      <c r="N728" s="186">
        <f>M728*$N$2</f>
        <v>1942.5603599999997</v>
      </c>
      <c r="O728" s="398">
        <f>M728*$N$1*$N$3</f>
        <v>2051.3437401599999</v>
      </c>
    </row>
    <row r="729" spans="2:15" x14ac:dyDescent="0.25">
      <c r="B729" s="59"/>
      <c r="C729" s="84"/>
      <c r="D729" s="175" t="s">
        <v>171</v>
      </c>
      <c r="E729" s="175"/>
      <c r="F729" s="185">
        <v>3.2</v>
      </c>
      <c r="G729" s="175">
        <v>41.34</v>
      </c>
      <c r="H729" s="175"/>
      <c r="I729" s="84"/>
      <c r="J729" s="84"/>
      <c r="K729" s="239">
        <v>131.35</v>
      </c>
      <c r="L729" s="185">
        <f t="shared" si="75"/>
        <v>420.32</v>
      </c>
      <c r="M729" s="185"/>
      <c r="N729" s="186"/>
      <c r="O729" s="398"/>
    </row>
    <row r="730" spans="2:15" x14ac:dyDescent="0.25">
      <c r="B730" s="59" t="s">
        <v>603</v>
      </c>
      <c r="C730" s="84" t="s">
        <v>105</v>
      </c>
      <c r="D730" s="175" t="s">
        <v>314</v>
      </c>
      <c r="E730" s="175"/>
      <c r="F730" s="185">
        <v>2.1</v>
      </c>
      <c r="G730" s="175">
        <v>50.4</v>
      </c>
      <c r="H730" s="175">
        <v>361.09</v>
      </c>
      <c r="I730" s="84">
        <v>451.36</v>
      </c>
      <c r="J730" s="84">
        <v>476.6</v>
      </c>
      <c r="K730" s="185">
        <v>178.39</v>
      </c>
      <c r="L730" s="185">
        <f t="shared" si="75"/>
        <v>374.61899999999997</v>
      </c>
      <c r="M730" s="185">
        <f>(L730+L731)*2.202</f>
        <v>2039.6883779999998</v>
      </c>
      <c r="N730" s="186">
        <f>M730*$N$2</f>
        <v>2549.6104724999996</v>
      </c>
      <c r="O730" s="398">
        <f>M730*$N$1*$N$3</f>
        <v>2692.3886589599997</v>
      </c>
    </row>
    <row r="731" spans="2:15" x14ac:dyDescent="0.25">
      <c r="B731" s="59"/>
      <c r="C731" s="84"/>
      <c r="D731" s="175" t="s">
        <v>171</v>
      </c>
      <c r="E731" s="175"/>
      <c r="F731" s="185">
        <v>4.2</v>
      </c>
      <c r="G731" s="175">
        <v>54.26</v>
      </c>
      <c r="H731" s="175"/>
      <c r="I731" s="84"/>
      <c r="J731" s="84"/>
      <c r="K731" s="239">
        <v>131.35</v>
      </c>
      <c r="L731" s="185">
        <f t="shared" si="75"/>
        <v>551.66999999999996</v>
      </c>
      <c r="M731" s="185"/>
      <c r="N731" s="186"/>
      <c r="O731" s="398"/>
    </row>
    <row r="732" spans="2:15" ht="30" x14ac:dyDescent="0.25">
      <c r="B732" s="44" t="s">
        <v>604</v>
      </c>
      <c r="C732" s="174" t="s">
        <v>414</v>
      </c>
      <c r="D732" s="175" t="s">
        <v>314</v>
      </c>
      <c r="E732" s="219"/>
      <c r="F732" s="174">
        <v>1.55</v>
      </c>
      <c r="G732" s="219">
        <v>37.200000000000003</v>
      </c>
      <c r="H732" s="219">
        <v>266.52</v>
      </c>
      <c r="I732" s="174">
        <v>333.15</v>
      </c>
      <c r="J732" s="174">
        <v>351.8</v>
      </c>
      <c r="K732" s="185">
        <v>173.42</v>
      </c>
      <c r="L732" s="222">
        <f t="shared" si="75"/>
        <v>268.80099999999999</v>
      </c>
      <c r="M732" s="282">
        <f>(L732+L733)*2.202</f>
        <v>1488.521172</v>
      </c>
      <c r="N732" s="223">
        <f>M732*$N$2</f>
        <v>1860.6514649999999</v>
      </c>
      <c r="O732" s="402">
        <f>M732*$N$1*$N$3</f>
        <v>1964.84794704</v>
      </c>
    </row>
    <row r="733" spans="2:15" x14ac:dyDescent="0.25">
      <c r="B733" s="59" t="s">
        <v>596</v>
      </c>
      <c r="C733" s="84"/>
      <c r="D733" s="175" t="s">
        <v>171</v>
      </c>
      <c r="E733" s="175"/>
      <c r="F733" s="84">
        <v>3.1</v>
      </c>
      <c r="G733" s="175">
        <v>40.049999999999997</v>
      </c>
      <c r="H733" s="175"/>
      <c r="I733" s="84"/>
      <c r="J733" s="84"/>
      <c r="K733" s="239">
        <v>131.35</v>
      </c>
      <c r="L733" s="84">
        <f t="shared" si="75"/>
        <v>407.185</v>
      </c>
      <c r="M733" s="185"/>
      <c r="N733" s="186"/>
      <c r="O733" s="398"/>
    </row>
    <row r="734" spans="2:15" x14ac:dyDescent="0.25">
      <c r="B734" s="59" t="s">
        <v>138</v>
      </c>
      <c r="C734" s="84" t="s">
        <v>105</v>
      </c>
      <c r="D734" s="175" t="s">
        <v>314</v>
      </c>
      <c r="E734" s="175"/>
      <c r="F734" s="84">
        <v>2</v>
      </c>
      <c r="G734" s="175">
        <v>48</v>
      </c>
      <c r="H734" s="175">
        <v>343.9</v>
      </c>
      <c r="I734" s="84">
        <v>429.87</v>
      </c>
      <c r="J734" s="84">
        <v>453.9</v>
      </c>
      <c r="K734" s="185">
        <v>173.42</v>
      </c>
      <c r="L734" s="84">
        <f t="shared" si="75"/>
        <v>346.84</v>
      </c>
      <c r="M734" s="185">
        <f>(L734+L735)*2.202</f>
        <v>1920.67248</v>
      </c>
      <c r="N734" s="186">
        <f>M734*$N$2</f>
        <v>2400.8406</v>
      </c>
      <c r="O734" s="398">
        <f>M734*$N$1*$N$3</f>
        <v>2535.2876735999998</v>
      </c>
    </row>
    <row r="735" spans="2:15" x14ac:dyDescent="0.25">
      <c r="B735" s="59"/>
      <c r="C735" s="84"/>
      <c r="D735" s="175" t="s">
        <v>171</v>
      </c>
      <c r="E735" s="175"/>
      <c r="F735" s="84">
        <v>4</v>
      </c>
      <c r="G735" s="175">
        <v>51.68</v>
      </c>
      <c r="H735" s="175"/>
      <c r="I735" s="84"/>
      <c r="J735" s="84"/>
      <c r="K735" s="239">
        <v>131.35</v>
      </c>
      <c r="L735" s="185">
        <f t="shared" si="75"/>
        <v>525.4</v>
      </c>
      <c r="M735" s="185"/>
      <c r="N735" s="186"/>
      <c r="O735" s="398"/>
    </row>
    <row r="736" spans="2:15" x14ac:dyDescent="0.25">
      <c r="B736" s="59" t="s">
        <v>129</v>
      </c>
      <c r="C736" s="84" t="s">
        <v>105</v>
      </c>
      <c r="D736" s="175" t="s">
        <v>314</v>
      </c>
      <c r="E736" s="175"/>
      <c r="F736" s="84">
        <v>2.4</v>
      </c>
      <c r="G736" s="175">
        <v>57.6</v>
      </c>
      <c r="H736" s="175">
        <v>412.68</v>
      </c>
      <c r="I736" s="84">
        <v>515.84</v>
      </c>
      <c r="J736" s="84"/>
      <c r="K736" s="185">
        <v>173.42</v>
      </c>
      <c r="L736" s="185">
        <f t="shared" si="75"/>
        <v>416.20799999999997</v>
      </c>
      <c r="M736" s="185">
        <f>(L736+L737)*2.202</f>
        <v>2304.8069759999998</v>
      </c>
      <c r="N736" s="186">
        <f>M736*$N$2</f>
        <v>2881.0087199999998</v>
      </c>
      <c r="O736" s="398">
        <v>0</v>
      </c>
    </row>
    <row r="737" spans="2:15" x14ac:dyDescent="0.25">
      <c r="B737" s="59"/>
      <c r="C737" s="84"/>
      <c r="D737" s="175" t="s">
        <v>171</v>
      </c>
      <c r="E737" s="175"/>
      <c r="F737" s="84">
        <v>4.8</v>
      </c>
      <c r="G737" s="175">
        <v>62.02</v>
      </c>
      <c r="H737" s="175"/>
      <c r="I737" s="84"/>
      <c r="J737" s="84"/>
      <c r="K737" s="239">
        <v>131.35</v>
      </c>
      <c r="L737" s="185">
        <f t="shared" si="75"/>
        <v>630.4799999999999</v>
      </c>
      <c r="M737" s="185"/>
      <c r="N737" s="186"/>
      <c r="O737" s="398"/>
    </row>
    <row r="738" spans="2:15" x14ac:dyDescent="0.25">
      <c r="B738" s="59" t="s">
        <v>223</v>
      </c>
      <c r="C738" s="84" t="s">
        <v>105</v>
      </c>
      <c r="D738" s="175" t="s">
        <v>314</v>
      </c>
      <c r="E738" s="175"/>
      <c r="F738" s="84">
        <v>2.8</v>
      </c>
      <c r="G738" s="175">
        <v>67.2</v>
      </c>
      <c r="H738" s="175">
        <v>512.55999999999995</v>
      </c>
      <c r="I738" s="84">
        <v>640.70000000000005</v>
      </c>
      <c r="J738" s="84"/>
      <c r="K738" s="185">
        <v>173.42</v>
      </c>
      <c r="L738" s="185">
        <f t="shared" si="75"/>
        <v>485.57599999999991</v>
      </c>
      <c r="M738" s="185">
        <f>(L738+L739)*2.202</f>
        <v>2903.9975999999992</v>
      </c>
      <c r="N738" s="186">
        <f>M738*$N$2</f>
        <v>3629.9969999999989</v>
      </c>
      <c r="O738" s="398">
        <v>0</v>
      </c>
    </row>
    <row r="739" spans="2:15" x14ac:dyDescent="0.25">
      <c r="B739" s="59"/>
      <c r="C739" s="84"/>
      <c r="D739" s="175" t="s">
        <v>126</v>
      </c>
      <c r="E739" s="175"/>
      <c r="F739" s="84">
        <v>5.6</v>
      </c>
      <c r="G739" s="175">
        <v>81.37</v>
      </c>
      <c r="H739" s="175"/>
      <c r="I739" s="84"/>
      <c r="J739" s="84"/>
      <c r="K739" s="185">
        <v>148.79</v>
      </c>
      <c r="L739" s="185">
        <f t="shared" si="75"/>
        <v>833.22399999999993</v>
      </c>
      <c r="M739" s="185"/>
      <c r="N739" s="186"/>
      <c r="O739" s="398"/>
    </row>
    <row r="740" spans="2:15" x14ac:dyDescent="0.25">
      <c r="B740" s="59" t="s">
        <v>605</v>
      </c>
      <c r="C740" s="84" t="s">
        <v>105</v>
      </c>
      <c r="D740" s="175" t="s">
        <v>314</v>
      </c>
      <c r="E740" s="175"/>
      <c r="F740" s="84">
        <v>3.7</v>
      </c>
      <c r="G740" s="175">
        <v>88.8</v>
      </c>
      <c r="H740" s="175">
        <v>732.2</v>
      </c>
      <c r="I740" s="84">
        <v>915.25</v>
      </c>
      <c r="J740" s="84"/>
      <c r="K740" s="185">
        <v>173.42</v>
      </c>
      <c r="L740" s="185">
        <f t="shared" si="75"/>
        <v>641.654</v>
      </c>
      <c r="M740" s="185">
        <f>(L740+L741)*2.202</f>
        <v>4238.7663240000002</v>
      </c>
      <c r="N740" s="186">
        <f>M740*$N$2</f>
        <v>5298.4579050000002</v>
      </c>
      <c r="O740" s="398">
        <v>0</v>
      </c>
    </row>
    <row r="741" spans="2:15" x14ac:dyDescent="0.25">
      <c r="B741" s="59"/>
      <c r="C741" s="84"/>
      <c r="D741" s="175" t="s">
        <v>200</v>
      </c>
      <c r="E741" s="175"/>
      <c r="F741" s="84">
        <v>7.4</v>
      </c>
      <c r="G741" s="175">
        <v>123.43</v>
      </c>
      <c r="H741" s="175"/>
      <c r="I741" s="84"/>
      <c r="J741" s="84"/>
      <c r="K741" s="185">
        <v>173.42</v>
      </c>
      <c r="L741" s="185">
        <f t="shared" si="75"/>
        <v>1283.308</v>
      </c>
      <c r="M741" s="185"/>
      <c r="N741" s="186"/>
      <c r="O741" s="398"/>
    </row>
    <row r="742" spans="2:15" x14ac:dyDescent="0.25">
      <c r="B742" s="59" t="s">
        <v>606</v>
      </c>
      <c r="C742" s="84" t="s">
        <v>105</v>
      </c>
      <c r="D742" s="175" t="s">
        <v>314</v>
      </c>
      <c r="E742" s="175"/>
      <c r="F742" s="84">
        <v>4.0999999999999996</v>
      </c>
      <c r="G742" s="175">
        <v>98.4</v>
      </c>
      <c r="H742" s="175">
        <v>811.36</v>
      </c>
      <c r="I742" s="84">
        <v>1014.2</v>
      </c>
      <c r="J742" s="84"/>
      <c r="K742" s="185">
        <v>173.42</v>
      </c>
      <c r="L742" s="185">
        <f t="shared" si="75"/>
        <v>711.02199999999993</v>
      </c>
      <c r="M742" s="185">
        <f>(L742+L743)*2.202</f>
        <v>4697.0113319999991</v>
      </c>
      <c r="N742" s="186">
        <f>M742*$N$2</f>
        <v>5871.2641649999987</v>
      </c>
      <c r="O742" s="398">
        <v>0</v>
      </c>
    </row>
    <row r="743" spans="2:15" x14ac:dyDescent="0.25">
      <c r="B743" s="59"/>
      <c r="C743" s="84"/>
      <c r="D743" s="175" t="s">
        <v>200</v>
      </c>
      <c r="E743" s="175"/>
      <c r="F743" s="84">
        <v>8.1999999999999993</v>
      </c>
      <c r="G743" s="175">
        <v>136.78</v>
      </c>
      <c r="H743" s="175"/>
      <c r="I743" s="84"/>
      <c r="J743" s="84"/>
      <c r="K743" s="185">
        <v>173.42</v>
      </c>
      <c r="L743" s="185">
        <f t="shared" si="75"/>
        <v>1422.0439999999999</v>
      </c>
      <c r="M743" s="185"/>
      <c r="N743" s="186"/>
      <c r="O743" s="398"/>
    </row>
    <row r="744" spans="2:15" x14ac:dyDescent="0.25">
      <c r="B744" s="53" t="s">
        <v>607</v>
      </c>
      <c r="C744" s="91" t="s">
        <v>495</v>
      </c>
      <c r="D744" s="175" t="s">
        <v>171</v>
      </c>
      <c r="E744" s="175"/>
      <c r="F744" s="84">
        <v>7.1</v>
      </c>
      <c r="G744" s="175">
        <v>91.73</v>
      </c>
      <c r="H744" s="175">
        <v>316.48</v>
      </c>
      <c r="I744" s="84">
        <v>395.59</v>
      </c>
      <c r="J744" s="84">
        <v>417.7</v>
      </c>
      <c r="K744" s="239">
        <v>131.35</v>
      </c>
      <c r="L744" s="84">
        <f t="shared" si="75"/>
        <v>932.58499999999992</v>
      </c>
      <c r="M744" s="185">
        <f>L744*2.202</f>
        <v>2053.5521699999999</v>
      </c>
      <c r="N744" s="186">
        <f>M744*$N$2</f>
        <v>2566.9402124999997</v>
      </c>
      <c r="O744" s="398">
        <f>M744*$N$1*$N$3</f>
        <v>2710.6888644000001</v>
      </c>
    </row>
    <row r="745" spans="2:15" x14ac:dyDescent="0.25">
      <c r="B745" s="61" t="s">
        <v>608</v>
      </c>
      <c r="C745" s="91"/>
      <c r="D745" s="175"/>
      <c r="E745" s="175"/>
      <c r="F745" s="84"/>
      <c r="G745" s="175"/>
      <c r="H745" s="175"/>
      <c r="I745" s="84"/>
      <c r="J745" s="84"/>
      <c r="K745" s="185"/>
      <c r="L745" s="84"/>
      <c r="M745" s="185"/>
      <c r="N745" s="186"/>
      <c r="O745" s="398"/>
    </row>
    <row r="746" spans="2:15" ht="30" x14ac:dyDescent="0.25">
      <c r="B746" s="44" t="s">
        <v>609</v>
      </c>
      <c r="C746" s="91"/>
      <c r="D746" s="175"/>
      <c r="E746" s="175"/>
      <c r="F746" s="84"/>
      <c r="G746" s="175"/>
      <c r="H746" s="175"/>
      <c r="I746" s="84"/>
      <c r="J746" s="84"/>
      <c r="K746" s="185"/>
      <c r="L746" s="84"/>
      <c r="M746" s="185"/>
      <c r="N746" s="186"/>
      <c r="O746" s="398"/>
    </row>
    <row r="747" spans="2:15" x14ac:dyDescent="0.25">
      <c r="B747" s="53" t="s">
        <v>610</v>
      </c>
      <c r="C747" s="84" t="s">
        <v>495</v>
      </c>
      <c r="D747" s="175" t="s">
        <v>171</v>
      </c>
      <c r="E747" s="175"/>
      <c r="F747" s="84">
        <v>12.7</v>
      </c>
      <c r="G747" s="175">
        <v>164.08</v>
      </c>
      <c r="H747" s="175">
        <v>566.09</v>
      </c>
      <c r="I747" s="84">
        <v>707.61</v>
      </c>
      <c r="J747" s="84">
        <v>747.2</v>
      </c>
      <c r="K747" s="185">
        <v>131.35</v>
      </c>
      <c r="L747" s="84">
        <f t="shared" ref="L747:L754" si="76">F747*K747</f>
        <v>1668.1449999999998</v>
      </c>
      <c r="M747" s="185">
        <f t="shared" ref="M747:M754" si="77">L747*2.202</f>
        <v>3673.2552899999996</v>
      </c>
      <c r="N747" s="186">
        <f t="shared" ref="N747:N754" si="78">M747*$N$2</f>
        <v>4591.5691124999994</v>
      </c>
      <c r="O747" s="398">
        <f>M747*$N$1*$N$3</f>
        <v>4848.6969827999992</v>
      </c>
    </row>
    <row r="748" spans="2:15" ht="45" x14ac:dyDescent="0.25">
      <c r="B748" s="59" t="s">
        <v>611</v>
      </c>
      <c r="C748" s="229" t="s">
        <v>612</v>
      </c>
      <c r="D748" s="283" t="s">
        <v>126</v>
      </c>
      <c r="E748" s="175"/>
      <c r="F748" s="229">
        <v>2.74</v>
      </c>
      <c r="G748" s="175"/>
      <c r="H748" s="175"/>
      <c r="I748" s="84"/>
      <c r="J748" s="84"/>
      <c r="K748" s="284">
        <v>148.79</v>
      </c>
      <c r="L748" s="284">
        <f t="shared" si="76"/>
        <v>407.68459999999999</v>
      </c>
      <c r="M748" s="284">
        <f t="shared" si="77"/>
        <v>897.72148919999995</v>
      </c>
      <c r="N748" s="285">
        <f t="shared" si="78"/>
        <v>1122.1518615</v>
      </c>
      <c r="O748" s="412">
        <v>0</v>
      </c>
    </row>
    <row r="749" spans="2:15" x14ac:dyDescent="0.25">
      <c r="B749" s="44" t="s">
        <v>222</v>
      </c>
      <c r="C749" s="84" t="s">
        <v>105</v>
      </c>
      <c r="D749" s="175" t="s">
        <v>126</v>
      </c>
      <c r="E749" s="175"/>
      <c r="F749" s="84">
        <v>7.88</v>
      </c>
      <c r="G749" s="175">
        <v>114.5</v>
      </c>
      <c r="H749" s="175">
        <v>395.01</v>
      </c>
      <c r="I749" s="84">
        <v>493.77</v>
      </c>
      <c r="J749" s="84"/>
      <c r="K749" s="185">
        <v>148.79</v>
      </c>
      <c r="L749" s="185">
        <f t="shared" si="76"/>
        <v>1172.4651999999999</v>
      </c>
      <c r="M749" s="185">
        <f t="shared" si="77"/>
        <v>2581.7683703999996</v>
      </c>
      <c r="N749" s="186">
        <f t="shared" si="78"/>
        <v>3227.2104629999994</v>
      </c>
      <c r="O749" s="398">
        <v>0</v>
      </c>
    </row>
    <row r="750" spans="2:15" x14ac:dyDescent="0.25">
      <c r="B750" s="59" t="s">
        <v>129</v>
      </c>
      <c r="C750" s="84" t="s">
        <v>105</v>
      </c>
      <c r="D750" s="175" t="s">
        <v>126</v>
      </c>
      <c r="E750" s="175"/>
      <c r="F750" s="84">
        <v>13</v>
      </c>
      <c r="G750" s="175">
        <v>188.89</v>
      </c>
      <c r="H750" s="175">
        <v>651.66999999999996</v>
      </c>
      <c r="I750" s="84">
        <v>814.59</v>
      </c>
      <c r="J750" s="84"/>
      <c r="K750" s="185">
        <v>148.79</v>
      </c>
      <c r="L750" s="185">
        <f t="shared" si="76"/>
        <v>1934.27</v>
      </c>
      <c r="M750" s="185">
        <f t="shared" si="77"/>
        <v>4259.2625399999997</v>
      </c>
      <c r="N750" s="186">
        <f t="shared" si="78"/>
        <v>5324.0781749999996</v>
      </c>
      <c r="O750" s="398">
        <v>0</v>
      </c>
    </row>
    <row r="751" spans="2:15" x14ac:dyDescent="0.25">
      <c r="B751" s="59" t="s">
        <v>149</v>
      </c>
      <c r="C751" s="84" t="s">
        <v>105</v>
      </c>
      <c r="D751" s="175" t="s">
        <v>126</v>
      </c>
      <c r="E751" s="175"/>
      <c r="F751" s="84">
        <v>18.14</v>
      </c>
      <c r="G751" s="175">
        <v>263.57</v>
      </c>
      <c r="H751" s="175">
        <v>909.33</v>
      </c>
      <c r="I751" s="84">
        <v>1136.6600000000001</v>
      </c>
      <c r="J751" s="84"/>
      <c r="K751" s="185">
        <v>148.79</v>
      </c>
      <c r="L751" s="185">
        <f t="shared" si="76"/>
        <v>2699.0506</v>
      </c>
      <c r="M751" s="185">
        <f t="shared" si="77"/>
        <v>5943.3094211999996</v>
      </c>
      <c r="N751" s="186">
        <f t="shared" si="78"/>
        <v>7429.1367764999995</v>
      </c>
      <c r="O751" s="398">
        <v>0</v>
      </c>
    </row>
    <row r="752" spans="2:15" x14ac:dyDescent="0.25">
      <c r="B752" s="59" t="s">
        <v>168</v>
      </c>
      <c r="C752" s="84" t="s">
        <v>105</v>
      </c>
      <c r="D752" s="175" t="s">
        <v>126</v>
      </c>
      <c r="E752" s="175"/>
      <c r="F752" s="84">
        <v>23.3</v>
      </c>
      <c r="G752" s="175">
        <v>338.55</v>
      </c>
      <c r="H752" s="175">
        <v>1167.99</v>
      </c>
      <c r="I752" s="84">
        <v>1459.99</v>
      </c>
      <c r="J752" s="84"/>
      <c r="K752" s="185">
        <v>148.79</v>
      </c>
      <c r="L752" s="185">
        <f t="shared" si="76"/>
        <v>3466.8069999999998</v>
      </c>
      <c r="M752" s="185">
        <f t="shared" si="77"/>
        <v>7633.9090139999989</v>
      </c>
      <c r="N752" s="186">
        <f t="shared" si="78"/>
        <v>9542.3862674999982</v>
      </c>
      <c r="O752" s="398">
        <v>0</v>
      </c>
    </row>
    <row r="753" spans="2:15" x14ac:dyDescent="0.25">
      <c r="B753" s="59" t="s">
        <v>585</v>
      </c>
      <c r="C753" s="84" t="s">
        <v>105</v>
      </c>
      <c r="D753" s="175" t="s">
        <v>126</v>
      </c>
      <c r="E753" s="175"/>
      <c r="F753" s="84">
        <v>28.5</v>
      </c>
      <c r="G753" s="175">
        <v>414.11</v>
      </c>
      <c r="H753" s="175">
        <v>1428.66</v>
      </c>
      <c r="I753" s="84">
        <v>1785.83</v>
      </c>
      <c r="J753" s="84"/>
      <c r="K753" s="185">
        <v>148.79</v>
      </c>
      <c r="L753" s="185">
        <f t="shared" si="76"/>
        <v>4240.5149999999994</v>
      </c>
      <c r="M753" s="185">
        <f t="shared" si="77"/>
        <v>9337.6140299999988</v>
      </c>
      <c r="N753" s="186">
        <f t="shared" si="78"/>
        <v>11672.017537499998</v>
      </c>
      <c r="O753" s="398">
        <v>0</v>
      </c>
    </row>
    <row r="754" spans="2:15" x14ac:dyDescent="0.25">
      <c r="B754" s="53" t="s">
        <v>613</v>
      </c>
      <c r="C754" s="84" t="s">
        <v>105</v>
      </c>
      <c r="D754" s="175" t="s">
        <v>126</v>
      </c>
      <c r="E754" s="175"/>
      <c r="F754" s="84">
        <v>33.700000000000003</v>
      </c>
      <c r="G754" s="175">
        <v>489.66</v>
      </c>
      <c r="H754" s="175">
        <v>1689.33</v>
      </c>
      <c r="I754" s="84">
        <v>2111.66</v>
      </c>
      <c r="J754" s="84"/>
      <c r="K754" s="185">
        <v>148.79</v>
      </c>
      <c r="L754" s="185">
        <f t="shared" si="76"/>
        <v>5014.223</v>
      </c>
      <c r="M754" s="185">
        <f t="shared" si="77"/>
        <v>11041.319046000001</v>
      </c>
      <c r="N754" s="186">
        <f t="shared" si="78"/>
        <v>13801.648807500002</v>
      </c>
      <c r="O754" s="398">
        <v>0</v>
      </c>
    </row>
    <row r="755" spans="2:15" x14ac:dyDescent="0.25">
      <c r="B755" s="53" t="s">
        <v>614</v>
      </c>
      <c r="C755" s="91"/>
      <c r="D755" s="175"/>
      <c r="E755" s="175"/>
      <c r="F755" s="84"/>
      <c r="G755" s="175"/>
      <c r="H755" s="175"/>
      <c r="I755" s="84"/>
      <c r="J755" s="84"/>
      <c r="K755" s="185"/>
      <c r="L755" s="185"/>
      <c r="M755" s="185"/>
      <c r="N755" s="186"/>
      <c r="O755" s="398"/>
    </row>
    <row r="756" spans="2:15" ht="18.75" customHeight="1" x14ac:dyDescent="0.25">
      <c r="B756" s="44" t="s">
        <v>615</v>
      </c>
      <c r="C756" s="91" t="s">
        <v>612</v>
      </c>
      <c r="D756" s="175" t="s">
        <v>171</v>
      </c>
      <c r="E756" s="175"/>
      <c r="F756" s="84">
        <v>2.74</v>
      </c>
      <c r="G756" s="175">
        <v>35.4</v>
      </c>
      <c r="H756" s="175">
        <v>122.13</v>
      </c>
      <c r="I756" s="84">
        <v>152.66999999999999</v>
      </c>
      <c r="J756" s="84">
        <v>161.19999999999999</v>
      </c>
      <c r="K756" s="239">
        <v>131.35</v>
      </c>
      <c r="L756" s="185">
        <f t="shared" ref="L756:L765" si="79">F756*K756</f>
        <v>359.899</v>
      </c>
      <c r="M756" s="185">
        <f t="shared" ref="M756:M765" si="80">L756*2.202</f>
        <v>792.49759800000004</v>
      </c>
      <c r="N756" s="186">
        <f t="shared" ref="N756:N765" si="81">M756*$N$2</f>
        <v>990.62199750000002</v>
      </c>
      <c r="O756" s="398">
        <f>M756*$N$1*$N$3</f>
        <v>1046.0968293600001</v>
      </c>
    </row>
    <row r="757" spans="2:15" x14ac:dyDescent="0.25">
      <c r="B757" s="44" t="s">
        <v>138</v>
      </c>
      <c r="C757" s="84" t="s">
        <v>105</v>
      </c>
      <c r="D757" s="175" t="s">
        <v>171</v>
      </c>
      <c r="E757" s="175"/>
      <c r="F757" s="84">
        <v>7.88</v>
      </c>
      <c r="G757" s="175">
        <v>101.81</v>
      </c>
      <c r="H757" s="175">
        <v>351.24</v>
      </c>
      <c r="I757" s="84">
        <v>439.05</v>
      </c>
      <c r="J757" s="84">
        <v>463.6</v>
      </c>
      <c r="K757" s="239">
        <v>131.35</v>
      </c>
      <c r="L757" s="185">
        <f t="shared" si="79"/>
        <v>1035.038</v>
      </c>
      <c r="M757" s="185">
        <f t="shared" si="80"/>
        <v>2279.1536759999999</v>
      </c>
      <c r="N757" s="186">
        <f t="shared" si="81"/>
        <v>2848.9420949999999</v>
      </c>
      <c r="O757" s="398">
        <f>M757*$N$1*$N$3</f>
        <v>3008.4828523199999</v>
      </c>
    </row>
    <row r="758" spans="2:15" x14ac:dyDescent="0.25">
      <c r="B758" s="59" t="s">
        <v>195</v>
      </c>
      <c r="C758" s="84"/>
      <c r="D758" s="175" t="s">
        <v>171</v>
      </c>
      <c r="E758" s="175"/>
      <c r="F758" s="84">
        <v>13</v>
      </c>
      <c r="G758" s="175">
        <v>167.96</v>
      </c>
      <c r="H758" s="175">
        <v>579.46</v>
      </c>
      <c r="I758" s="84">
        <v>724.33</v>
      </c>
      <c r="J758" s="84"/>
      <c r="K758" s="239">
        <v>131.35</v>
      </c>
      <c r="L758" s="185">
        <f t="shared" si="79"/>
        <v>1707.55</v>
      </c>
      <c r="M758" s="185">
        <f t="shared" si="80"/>
        <v>3760.0250999999998</v>
      </c>
      <c r="N758" s="186">
        <f t="shared" si="81"/>
        <v>4700.0313749999996</v>
      </c>
      <c r="O758" s="398">
        <v>0</v>
      </c>
    </row>
    <row r="759" spans="2:15" ht="31.5" customHeight="1" x14ac:dyDescent="0.25">
      <c r="B759" s="44" t="s">
        <v>616</v>
      </c>
      <c r="C759" s="84" t="s">
        <v>203</v>
      </c>
      <c r="D759" s="175" t="s">
        <v>126</v>
      </c>
      <c r="E759" s="175"/>
      <c r="F759" s="84">
        <v>6.38</v>
      </c>
      <c r="G759" s="175">
        <v>52.7</v>
      </c>
      <c r="H759" s="175">
        <v>319.82</v>
      </c>
      <c r="I759" s="84">
        <v>399.77</v>
      </c>
      <c r="J759" s="84"/>
      <c r="K759" s="185">
        <v>148.79</v>
      </c>
      <c r="L759" s="185">
        <f t="shared" si="79"/>
        <v>949.28019999999992</v>
      </c>
      <c r="M759" s="185">
        <f t="shared" si="80"/>
        <v>2090.3150003999999</v>
      </c>
      <c r="N759" s="186">
        <f t="shared" si="81"/>
        <v>2612.8937504999999</v>
      </c>
      <c r="O759" s="398">
        <v>0</v>
      </c>
    </row>
    <row r="760" spans="2:15" x14ac:dyDescent="0.25">
      <c r="B760" s="59" t="s">
        <v>617</v>
      </c>
      <c r="C760" s="84" t="s">
        <v>203</v>
      </c>
      <c r="D760" s="175" t="s">
        <v>126</v>
      </c>
      <c r="E760" s="175"/>
      <c r="F760" s="84">
        <v>9.6</v>
      </c>
      <c r="G760" s="175">
        <v>139.49</v>
      </c>
      <c r="H760" s="175">
        <v>481.23</v>
      </c>
      <c r="I760" s="84">
        <v>601.54</v>
      </c>
      <c r="J760" s="84"/>
      <c r="K760" s="185">
        <v>148.79</v>
      </c>
      <c r="L760" s="185">
        <f t="shared" si="79"/>
        <v>1428.3839999999998</v>
      </c>
      <c r="M760" s="185">
        <f t="shared" si="80"/>
        <v>3145.3015679999994</v>
      </c>
      <c r="N760" s="186">
        <f t="shared" si="81"/>
        <v>3931.6269599999991</v>
      </c>
      <c r="O760" s="398">
        <v>0</v>
      </c>
    </row>
    <row r="761" spans="2:15" x14ac:dyDescent="0.25">
      <c r="B761" s="59" t="s">
        <v>618</v>
      </c>
      <c r="C761" s="84" t="s">
        <v>203</v>
      </c>
      <c r="D761" s="175" t="s">
        <v>126</v>
      </c>
      <c r="E761" s="175"/>
      <c r="F761" s="84">
        <v>12.8</v>
      </c>
      <c r="G761" s="175">
        <v>185.98</v>
      </c>
      <c r="H761" s="175">
        <v>641.64</v>
      </c>
      <c r="I761" s="84">
        <v>802.06</v>
      </c>
      <c r="J761" s="84"/>
      <c r="K761" s="185">
        <v>148.79</v>
      </c>
      <c r="L761" s="185">
        <f t="shared" si="79"/>
        <v>1904.5119999999999</v>
      </c>
      <c r="M761" s="185">
        <f t="shared" si="80"/>
        <v>4193.7354239999995</v>
      </c>
      <c r="N761" s="186">
        <f t="shared" si="81"/>
        <v>5242.1692799999992</v>
      </c>
      <c r="O761" s="398">
        <v>0</v>
      </c>
    </row>
    <row r="762" spans="2:15" x14ac:dyDescent="0.25">
      <c r="B762" s="59" t="s">
        <v>130</v>
      </c>
      <c r="C762" s="84" t="s">
        <v>203</v>
      </c>
      <c r="D762" s="175" t="s">
        <v>126</v>
      </c>
      <c r="E762" s="175"/>
      <c r="F762" s="84">
        <v>16.100000000000001</v>
      </c>
      <c r="G762" s="175">
        <v>233.93</v>
      </c>
      <c r="H762" s="175">
        <v>807.07</v>
      </c>
      <c r="I762" s="84">
        <v>1008.84</v>
      </c>
      <c r="J762" s="84"/>
      <c r="K762" s="185">
        <v>148.79</v>
      </c>
      <c r="L762" s="185">
        <f t="shared" si="79"/>
        <v>2395.5190000000002</v>
      </c>
      <c r="M762" s="185">
        <f t="shared" si="80"/>
        <v>5274.9328380000006</v>
      </c>
      <c r="N762" s="186">
        <f t="shared" si="81"/>
        <v>6593.6660475000008</v>
      </c>
      <c r="O762" s="398">
        <v>0</v>
      </c>
    </row>
    <row r="763" spans="2:15" x14ac:dyDescent="0.25">
      <c r="B763" s="59" t="s">
        <v>131</v>
      </c>
      <c r="C763" s="84" t="s">
        <v>203</v>
      </c>
      <c r="D763" s="175" t="s">
        <v>126</v>
      </c>
      <c r="E763" s="175"/>
      <c r="F763" s="84">
        <v>19.399999999999999</v>
      </c>
      <c r="G763" s="175">
        <v>281.88</v>
      </c>
      <c r="H763" s="175">
        <v>972.49</v>
      </c>
      <c r="I763" s="84">
        <v>1215.6199999999999</v>
      </c>
      <c r="J763" s="84"/>
      <c r="K763" s="185">
        <v>148.79</v>
      </c>
      <c r="L763" s="185">
        <f t="shared" si="79"/>
        <v>2886.5259999999998</v>
      </c>
      <c r="M763" s="185">
        <f t="shared" si="80"/>
        <v>6356.1302519999999</v>
      </c>
      <c r="N763" s="186">
        <f t="shared" si="81"/>
        <v>7945.1628149999997</v>
      </c>
      <c r="O763" s="398">
        <v>0</v>
      </c>
    </row>
    <row r="764" spans="2:15" x14ac:dyDescent="0.25">
      <c r="B764" s="59" t="s">
        <v>619</v>
      </c>
      <c r="C764" s="84" t="s">
        <v>203</v>
      </c>
      <c r="D764" s="175" t="s">
        <v>126</v>
      </c>
      <c r="E764" s="175"/>
      <c r="F764" s="84">
        <v>22.75</v>
      </c>
      <c r="G764" s="175">
        <v>330.56</v>
      </c>
      <c r="H764" s="175">
        <v>1140.42</v>
      </c>
      <c r="I764" s="84">
        <v>1425.53</v>
      </c>
      <c r="J764" s="84"/>
      <c r="K764" s="185">
        <v>148.79</v>
      </c>
      <c r="L764" s="185">
        <f t="shared" si="79"/>
        <v>3384.9724999999999</v>
      </c>
      <c r="M764" s="185">
        <f t="shared" si="80"/>
        <v>7453.7094449999995</v>
      </c>
      <c r="N764" s="186">
        <f t="shared" si="81"/>
        <v>9317.1368062499987</v>
      </c>
      <c r="O764" s="398">
        <v>0</v>
      </c>
    </row>
    <row r="765" spans="2:15" x14ac:dyDescent="0.25">
      <c r="B765" s="53" t="s">
        <v>613</v>
      </c>
      <c r="C765" s="84" t="s">
        <v>203</v>
      </c>
      <c r="D765" s="175" t="s">
        <v>126</v>
      </c>
      <c r="E765" s="175"/>
      <c r="F765" s="84">
        <v>26.1</v>
      </c>
      <c r="G765" s="175">
        <v>379.23</v>
      </c>
      <c r="H765" s="175">
        <v>1308.3499999999999</v>
      </c>
      <c r="I765" s="84">
        <v>1635.44</v>
      </c>
      <c r="J765" s="84"/>
      <c r="K765" s="185">
        <v>148.79</v>
      </c>
      <c r="L765" s="185">
        <f t="shared" si="79"/>
        <v>3883.4189999999999</v>
      </c>
      <c r="M765" s="185">
        <f t="shared" si="80"/>
        <v>8551.288638</v>
      </c>
      <c r="N765" s="186">
        <f t="shared" si="81"/>
        <v>10689.1107975</v>
      </c>
      <c r="O765" s="398">
        <v>0</v>
      </c>
    </row>
    <row r="766" spans="2:15" ht="30" x14ac:dyDescent="0.25">
      <c r="B766" s="59" t="s">
        <v>620</v>
      </c>
      <c r="C766" s="91"/>
      <c r="D766" s="175"/>
      <c r="E766" s="175"/>
      <c r="F766" s="84"/>
      <c r="G766" s="175"/>
      <c r="H766" s="175"/>
      <c r="I766" s="84"/>
      <c r="J766" s="84"/>
      <c r="K766" s="185"/>
      <c r="L766" s="185"/>
      <c r="M766" s="185"/>
      <c r="N766" s="186"/>
      <c r="O766" s="398"/>
    </row>
    <row r="767" spans="2:15" ht="30" x14ac:dyDescent="0.25">
      <c r="B767" s="44" t="s">
        <v>621</v>
      </c>
      <c r="C767" s="84"/>
      <c r="D767" s="175"/>
      <c r="E767" s="175"/>
      <c r="F767" s="84"/>
      <c r="G767" s="175"/>
      <c r="H767" s="175"/>
      <c r="I767" s="84"/>
      <c r="J767" s="84"/>
      <c r="K767" s="185"/>
      <c r="L767" s="185"/>
      <c r="M767" s="185"/>
      <c r="N767" s="186"/>
      <c r="O767" s="398"/>
    </row>
    <row r="768" spans="2:15" ht="18.75" customHeight="1" x14ac:dyDescent="0.25">
      <c r="B768" s="59" t="s">
        <v>622</v>
      </c>
      <c r="C768" s="84" t="s">
        <v>203</v>
      </c>
      <c r="D768" s="175" t="s">
        <v>171</v>
      </c>
      <c r="E768" s="175"/>
      <c r="F768" s="84">
        <v>6.38</v>
      </c>
      <c r="G768" s="175">
        <v>82.43</v>
      </c>
      <c r="H768" s="175">
        <v>284.38</v>
      </c>
      <c r="I768" s="84">
        <v>355.48</v>
      </c>
      <c r="J768" s="84">
        <v>375.4</v>
      </c>
      <c r="K768" s="239">
        <v>131.35</v>
      </c>
      <c r="L768" s="185">
        <f>F768*K768</f>
        <v>838.01299999999992</v>
      </c>
      <c r="M768" s="185">
        <f>L768*2.202</f>
        <v>1845.3046259999999</v>
      </c>
      <c r="N768" s="186">
        <f>M768*$N$2</f>
        <v>2306.6307824999999</v>
      </c>
      <c r="O768" s="398">
        <f>M768*$N$1*$N$3</f>
        <v>2435.8021063199999</v>
      </c>
    </row>
    <row r="769" spans="2:15" x14ac:dyDescent="0.25">
      <c r="B769" s="59" t="s">
        <v>138</v>
      </c>
      <c r="C769" s="84" t="s">
        <v>105</v>
      </c>
      <c r="D769" s="175" t="s">
        <v>171</v>
      </c>
      <c r="E769" s="175"/>
      <c r="F769" s="84">
        <v>9.6</v>
      </c>
      <c r="G769" s="175">
        <v>124.03</v>
      </c>
      <c r="H769" s="175">
        <v>427.91</v>
      </c>
      <c r="I769" s="84">
        <v>534.89</v>
      </c>
      <c r="J769" s="84">
        <v>564.79999999999995</v>
      </c>
      <c r="K769" s="239">
        <v>131.35</v>
      </c>
      <c r="L769" s="185">
        <f>F769*K769</f>
        <v>1260.9599999999998</v>
      </c>
      <c r="M769" s="185">
        <f>L769*2.202</f>
        <v>2776.6339199999993</v>
      </c>
      <c r="N769" s="186">
        <f>M769*$N$2</f>
        <v>3470.7923999999994</v>
      </c>
      <c r="O769" s="398">
        <f>M769*$N$1*$N$3</f>
        <v>3665.1567743999994</v>
      </c>
    </row>
    <row r="770" spans="2:15" ht="18.75" customHeight="1" x14ac:dyDescent="0.25">
      <c r="B770" s="59" t="s">
        <v>195</v>
      </c>
      <c r="C770" s="84" t="s">
        <v>105</v>
      </c>
      <c r="D770" s="175" t="s">
        <v>171</v>
      </c>
      <c r="E770" s="175"/>
      <c r="F770" s="84">
        <v>12.8</v>
      </c>
      <c r="G770" s="175">
        <v>165.38</v>
      </c>
      <c r="H770" s="175">
        <v>570.54999999999995</v>
      </c>
      <c r="I770" s="84">
        <v>713.18</v>
      </c>
      <c r="J770" s="84"/>
      <c r="K770" s="239">
        <v>131.35</v>
      </c>
      <c r="L770" s="185">
        <f>F770*K770</f>
        <v>1681.28</v>
      </c>
      <c r="M770" s="185">
        <f>L770*2.202</f>
        <v>3702.1785599999998</v>
      </c>
      <c r="N770" s="186">
        <f>M770*$N$2</f>
        <v>4627.7231999999995</v>
      </c>
      <c r="O770" s="398">
        <v>0</v>
      </c>
    </row>
    <row r="771" spans="2:15" ht="30.75" customHeight="1" x14ac:dyDescent="0.25">
      <c r="B771" s="59" t="s">
        <v>623</v>
      </c>
      <c r="C771" s="84"/>
      <c r="D771" s="175"/>
      <c r="E771" s="175"/>
      <c r="F771" s="84"/>
      <c r="G771" s="175"/>
      <c r="H771" s="175"/>
      <c r="I771" s="84"/>
      <c r="J771" s="84"/>
      <c r="K771" s="185"/>
      <c r="L771" s="185"/>
      <c r="M771" s="185"/>
      <c r="N771" s="254"/>
      <c r="O771" s="407"/>
    </row>
    <row r="772" spans="2:15" ht="18.75" customHeight="1" x14ac:dyDescent="0.25">
      <c r="B772" s="59" t="s">
        <v>624</v>
      </c>
      <c r="C772" s="84" t="s">
        <v>625</v>
      </c>
      <c r="D772" s="175" t="s">
        <v>126</v>
      </c>
      <c r="E772" s="175"/>
      <c r="F772" s="84">
        <v>1.6</v>
      </c>
      <c r="G772" s="175">
        <v>23.25</v>
      </c>
      <c r="H772" s="175">
        <v>80.209999999999994</v>
      </c>
      <c r="I772" s="84">
        <v>100.26</v>
      </c>
      <c r="J772" s="84"/>
      <c r="K772" s="185">
        <v>148.79</v>
      </c>
      <c r="L772" s="185">
        <f>F772*K772</f>
        <v>238.06399999999999</v>
      </c>
      <c r="M772" s="185">
        <f>L772*2.202</f>
        <v>524.21692799999994</v>
      </c>
      <c r="N772" s="186">
        <f>M772*$N$2</f>
        <v>655.2711599999999</v>
      </c>
      <c r="O772" s="398">
        <v>0</v>
      </c>
    </row>
    <row r="773" spans="2:15" x14ac:dyDescent="0.25">
      <c r="B773" s="59" t="s">
        <v>158</v>
      </c>
      <c r="C773" s="84" t="s">
        <v>105</v>
      </c>
      <c r="D773" s="175" t="s">
        <v>126</v>
      </c>
      <c r="E773" s="175"/>
      <c r="F773" s="84">
        <v>2.8</v>
      </c>
      <c r="G773" s="175">
        <v>40.68</v>
      </c>
      <c r="H773" s="175">
        <v>140.36000000000001</v>
      </c>
      <c r="I773" s="84">
        <v>175.45</v>
      </c>
      <c r="J773" s="84"/>
      <c r="K773" s="185">
        <v>148.79</v>
      </c>
      <c r="L773" s="185">
        <f>F773*K773</f>
        <v>416.61199999999997</v>
      </c>
      <c r="M773" s="185">
        <f>L773*2.202</f>
        <v>917.37962399999992</v>
      </c>
      <c r="N773" s="186">
        <f>M773*$N$2</f>
        <v>1146.72453</v>
      </c>
      <c r="O773" s="398">
        <v>0</v>
      </c>
    </row>
    <row r="774" spans="2:15" x14ac:dyDescent="0.25">
      <c r="B774" s="59" t="s">
        <v>129</v>
      </c>
      <c r="C774" s="84" t="s">
        <v>105</v>
      </c>
      <c r="D774" s="175" t="s">
        <v>126</v>
      </c>
      <c r="E774" s="175"/>
      <c r="F774" s="84">
        <v>4</v>
      </c>
      <c r="G774" s="175">
        <v>58.12</v>
      </c>
      <c r="H774" s="175">
        <v>200.51</v>
      </c>
      <c r="I774" s="84">
        <v>250.64</v>
      </c>
      <c r="J774" s="84"/>
      <c r="K774" s="185">
        <v>148.79</v>
      </c>
      <c r="L774" s="185">
        <f>F774*K774</f>
        <v>595.16</v>
      </c>
      <c r="M774" s="185">
        <f>L774*2.202</f>
        <v>1310.54232</v>
      </c>
      <c r="N774" s="186">
        <f>M774*$N$2</f>
        <v>1638.1779000000001</v>
      </c>
      <c r="O774" s="398">
        <v>0</v>
      </c>
    </row>
    <row r="775" spans="2:15" x14ac:dyDescent="0.25">
      <c r="B775" s="59" t="s">
        <v>626</v>
      </c>
      <c r="C775" s="84" t="s">
        <v>105</v>
      </c>
      <c r="D775" s="175" t="s">
        <v>126</v>
      </c>
      <c r="E775" s="175"/>
      <c r="F775" s="84">
        <v>5.9</v>
      </c>
      <c r="G775" s="175">
        <v>85.73</v>
      </c>
      <c r="H775" s="175">
        <v>295.76</v>
      </c>
      <c r="I775" s="84">
        <v>369.7</v>
      </c>
      <c r="J775" s="84"/>
      <c r="K775" s="185">
        <v>148.79</v>
      </c>
      <c r="L775" s="185">
        <f>F775*K775</f>
        <v>877.86099999999999</v>
      </c>
      <c r="M775" s="185">
        <f>L775*2.202</f>
        <v>1933.0499219999999</v>
      </c>
      <c r="N775" s="186">
        <f>M775*$N$2</f>
        <v>2416.3124024999997</v>
      </c>
      <c r="O775" s="398">
        <v>0</v>
      </c>
    </row>
    <row r="776" spans="2:15" x14ac:dyDescent="0.25">
      <c r="B776" s="59" t="s">
        <v>627</v>
      </c>
      <c r="C776" s="84" t="s">
        <v>105</v>
      </c>
      <c r="D776" s="175" t="s">
        <v>126</v>
      </c>
      <c r="E776" s="175"/>
      <c r="F776" s="84">
        <v>8.3000000000000007</v>
      </c>
      <c r="G776" s="175">
        <v>120.6</v>
      </c>
      <c r="H776" s="175">
        <v>416.07</v>
      </c>
      <c r="I776" s="84">
        <v>520.08000000000004</v>
      </c>
      <c r="J776" s="84"/>
      <c r="K776" s="185">
        <v>148.79</v>
      </c>
      <c r="L776" s="185">
        <f>F776*K776</f>
        <v>1234.9570000000001</v>
      </c>
      <c r="M776" s="185">
        <f>L776*2.202</f>
        <v>2719.3753140000003</v>
      </c>
      <c r="N776" s="186">
        <f>M776*$N$2</f>
        <v>3399.2191425000005</v>
      </c>
      <c r="O776" s="398">
        <v>0</v>
      </c>
    </row>
    <row r="777" spans="2:15" ht="32.25" customHeight="1" x14ac:dyDescent="0.25">
      <c r="B777" s="59" t="s">
        <v>628</v>
      </c>
      <c r="C777" s="84"/>
      <c r="D777" s="175"/>
      <c r="E777" s="175"/>
      <c r="F777" s="84"/>
      <c r="G777" s="175"/>
      <c r="H777" s="175"/>
      <c r="I777" s="84"/>
      <c r="J777" s="84"/>
      <c r="K777" s="185"/>
      <c r="L777" s="185"/>
      <c r="M777" s="185"/>
      <c r="N777" s="186"/>
      <c r="O777" s="398"/>
    </row>
    <row r="778" spans="2:15" ht="18.75" customHeight="1" x14ac:dyDescent="0.25">
      <c r="B778" s="53" t="s">
        <v>629</v>
      </c>
      <c r="C778" s="64" t="s">
        <v>630</v>
      </c>
      <c r="D778" s="240" t="s">
        <v>171</v>
      </c>
      <c r="E778" s="240"/>
      <c r="F778" s="64">
        <v>1.6</v>
      </c>
      <c r="G778" s="240">
        <v>20.67</v>
      </c>
      <c r="H778" s="240">
        <v>71.319999999999993</v>
      </c>
      <c r="I778" s="64">
        <v>89.15</v>
      </c>
      <c r="J778" s="64">
        <v>94.1</v>
      </c>
      <c r="K778" s="239">
        <v>131.35</v>
      </c>
      <c r="L778" s="239">
        <f>F778*K778</f>
        <v>210.16</v>
      </c>
      <c r="M778" s="239">
        <f>L778*2.202</f>
        <v>462.77231999999998</v>
      </c>
      <c r="N778" s="224">
        <f>M778*$N$2</f>
        <v>578.46539999999993</v>
      </c>
      <c r="O778" s="403">
        <f>M778*$N$1*$N$3</f>
        <v>610.85946239999998</v>
      </c>
    </row>
    <row r="779" spans="2:15" x14ac:dyDescent="0.25">
      <c r="B779" s="59" t="s">
        <v>631</v>
      </c>
      <c r="C779" s="84" t="s">
        <v>105</v>
      </c>
      <c r="D779" s="175" t="s">
        <v>171</v>
      </c>
      <c r="E779" s="175"/>
      <c r="F779" s="84">
        <v>2.8</v>
      </c>
      <c r="G779" s="175">
        <v>36.18</v>
      </c>
      <c r="H779" s="175">
        <v>124.81</v>
      </c>
      <c r="I779" s="84">
        <v>156.01</v>
      </c>
      <c r="J779" s="84">
        <v>164.7</v>
      </c>
      <c r="K779" s="239">
        <v>131.35</v>
      </c>
      <c r="L779" s="185">
        <f>F779*K779</f>
        <v>367.78</v>
      </c>
      <c r="M779" s="239">
        <f>L779*2.202</f>
        <v>809.85155999999995</v>
      </c>
      <c r="N779" s="186">
        <f>M779*$N$2</f>
        <v>1012.31445</v>
      </c>
      <c r="O779" s="398">
        <f>M779*$N$1*$N$3</f>
        <v>1069.0040592</v>
      </c>
    </row>
    <row r="780" spans="2:15" x14ac:dyDescent="0.25">
      <c r="B780" s="44" t="s">
        <v>191</v>
      </c>
      <c r="C780" s="174" t="s">
        <v>105</v>
      </c>
      <c r="D780" s="219" t="s">
        <v>171</v>
      </c>
      <c r="E780" s="219"/>
      <c r="F780" s="174">
        <v>4</v>
      </c>
      <c r="G780" s="219">
        <v>51.68</v>
      </c>
      <c r="H780" s="219">
        <v>178.3</v>
      </c>
      <c r="I780" s="174">
        <v>222.87</v>
      </c>
      <c r="J780" s="174"/>
      <c r="K780" s="239">
        <v>131.35</v>
      </c>
      <c r="L780" s="222">
        <f>F780*K780</f>
        <v>525.4</v>
      </c>
      <c r="M780" s="239">
        <f>L780*2.202</f>
        <v>1156.9307999999999</v>
      </c>
      <c r="N780" s="223">
        <f>M780*$N$2</f>
        <v>1446.1634999999999</v>
      </c>
      <c r="O780" s="402">
        <v>0</v>
      </c>
    </row>
    <row r="781" spans="2:15" ht="32.25" customHeight="1" x14ac:dyDescent="0.25">
      <c r="B781" s="59" t="s">
        <v>632</v>
      </c>
      <c r="C781" s="84"/>
      <c r="D781" s="175"/>
      <c r="E781" s="175"/>
      <c r="F781" s="84"/>
      <c r="G781" s="175"/>
      <c r="H781" s="175"/>
      <c r="I781" s="84"/>
      <c r="J781" s="84"/>
      <c r="K781" s="185"/>
      <c r="L781" s="185"/>
      <c r="M781" s="239"/>
      <c r="N781" s="186"/>
      <c r="O781" s="398"/>
    </row>
    <row r="782" spans="2:15" ht="18.75" customHeight="1" x14ac:dyDescent="0.25">
      <c r="B782" s="59" t="s">
        <v>633</v>
      </c>
      <c r="C782" s="84" t="s">
        <v>203</v>
      </c>
      <c r="D782" s="175" t="s">
        <v>126</v>
      </c>
      <c r="E782" s="175"/>
      <c r="F782" s="84">
        <v>0.85</v>
      </c>
      <c r="G782" s="175">
        <v>12.35</v>
      </c>
      <c r="H782" s="175">
        <v>42.61</v>
      </c>
      <c r="I782" s="84">
        <v>53.26</v>
      </c>
      <c r="J782" s="84"/>
      <c r="K782" s="185">
        <v>148.79</v>
      </c>
      <c r="L782" s="185">
        <f>F782*K782</f>
        <v>126.47149999999999</v>
      </c>
      <c r="M782" s="239">
        <f t="shared" ref="M782:M787" si="82">L782*2.202</f>
        <v>278.49024299999996</v>
      </c>
      <c r="N782" s="186">
        <f>M782*$N$2</f>
        <v>348.11280374999996</v>
      </c>
      <c r="O782" s="398">
        <v>0</v>
      </c>
    </row>
    <row r="783" spans="2:15" x14ac:dyDescent="0.25">
      <c r="B783" s="59" t="s">
        <v>634</v>
      </c>
      <c r="C783" s="84" t="s">
        <v>105</v>
      </c>
      <c r="D783" s="175" t="s">
        <v>126</v>
      </c>
      <c r="E783" s="175"/>
      <c r="F783" s="84">
        <v>1.1000000000000001</v>
      </c>
      <c r="G783" s="175">
        <v>15.98</v>
      </c>
      <c r="H783" s="175">
        <v>55.14</v>
      </c>
      <c r="I783" s="84">
        <v>68.930000000000007</v>
      </c>
      <c r="J783" s="84"/>
      <c r="K783" s="185">
        <v>148.79</v>
      </c>
      <c r="L783" s="185">
        <f>F783*K783</f>
        <v>163.66900000000001</v>
      </c>
      <c r="M783" s="239">
        <f t="shared" si="82"/>
        <v>360.39913799999999</v>
      </c>
      <c r="N783" s="186">
        <f>M783*$N$2</f>
        <v>450.49892249999999</v>
      </c>
      <c r="O783" s="398">
        <v>0</v>
      </c>
    </row>
    <row r="784" spans="2:15" ht="17.25" customHeight="1" x14ac:dyDescent="0.25">
      <c r="B784" s="59" t="s">
        <v>635</v>
      </c>
      <c r="C784" s="84" t="s">
        <v>105</v>
      </c>
      <c r="D784" s="175" t="s">
        <v>126</v>
      </c>
      <c r="E784" s="175"/>
      <c r="F784" s="84">
        <v>1.35</v>
      </c>
      <c r="G784" s="175">
        <v>19.62</v>
      </c>
      <c r="H784" s="175">
        <v>67.67</v>
      </c>
      <c r="I784" s="84">
        <v>84.59</v>
      </c>
      <c r="J784" s="84"/>
      <c r="K784" s="185">
        <v>148.79</v>
      </c>
      <c r="L784" s="185">
        <f>F784*K784</f>
        <v>200.8665</v>
      </c>
      <c r="M784" s="239">
        <f t="shared" si="82"/>
        <v>442.30803300000002</v>
      </c>
      <c r="N784" s="186">
        <f>M784*$N$2</f>
        <v>552.88504125000009</v>
      </c>
      <c r="O784" s="398">
        <v>0</v>
      </c>
    </row>
    <row r="785" spans="2:15" ht="28.5" customHeight="1" x14ac:dyDescent="0.25">
      <c r="B785" s="59" t="s">
        <v>636</v>
      </c>
      <c r="C785" s="84"/>
      <c r="D785" s="175"/>
      <c r="E785" s="175"/>
      <c r="F785" s="84"/>
      <c r="G785" s="175"/>
      <c r="H785" s="175"/>
      <c r="I785" s="84"/>
      <c r="J785" s="84"/>
      <c r="K785" s="185"/>
      <c r="L785" s="185"/>
      <c r="M785" s="239">
        <f t="shared" si="82"/>
        <v>0</v>
      </c>
      <c r="N785" s="186"/>
      <c r="O785" s="398"/>
    </row>
    <row r="786" spans="2:15" x14ac:dyDescent="0.25">
      <c r="B786" s="59" t="s">
        <v>637</v>
      </c>
      <c r="C786" s="84" t="s">
        <v>203</v>
      </c>
      <c r="D786" s="175" t="s">
        <v>171</v>
      </c>
      <c r="E786" s="175"/>
      <c r="F786" s="84">
        <v>0.85</v>
      </c>
      <c r="G786" s="175">
        <v>10.98</v>
      </c>
      <c r="H786" s="175">
        <v>37.89</v>
      </c>
      <c r="I786" s="84">
        <v>47.36</v>
      </c>
      <c r="J786" s="84">
        <v>50</v>
      </c>
      <c r="K786" s="239">
        <v>131.35</v>
      </c>
      <c r="L786" s="185">
        <f>F786*K786</f>
        <v>111.64749999999999</v>
      </c>
      <c r="M786" s="239">
        <f t="shared" si="82"/>
        <v>245.84779499999999</v>
      </c>
      <c r="N786" s="186">
        <f>M786*$N$2</f>
        <v>307.30974375</v>
      </c>
      <c r="O786" s="398">
        <f>M786*$N$1*$N$3</f>
        <v>324.51908939999998</v>
      </c>
    </row>
    <row r="787" spans="2:15" x14ac:dyDescent="0.25">
      <c r="B787" s="59" t="s">
        <v>638</v>
      </c>
      <c r="C787" s="84"/>
      <c r="D787" s="175" t="s">
        <v>171</v>
      </c>
      <c r="E787" s="175"/>
      <c r="F787" s="84">
        <v>1</v>
      </c>
      <c r="G787" s="175">
        <v>12.92</v>
      </c>
      <c r="H787" s="175">
        <v>44.57</v>
      </c>
      <c r="I787" s="84">
        <v>55.72</v>
      </c>
      <c r="J787" s="84"/>
      <c r="K787" s="239">
        <v>131.35</v>
      </c>
      <c r="L787" s="185">
        <f>F787*K787</f>
        <v>131.35</v>
      </c>
      <c r="M787" s="239">
        <f t="shared" si="82"/>
        <v>289.23269999999997</v>
      </c>
      <c r="N787" s="186">
        <f>M787*$N$2</f>
        <v>361.54087499999997</v>
      </c>
      <c r="O787" s="398">
        <v>0</v>
      </c>
    </row>
    <row r="788" spans="2:15" ht="30" customHeight="1" x14ac:dyDescent="0.25">
      <c r="B788" s="44" t="s">
        <v>639</v>
      </c>
      <c r="C788" s="174"/>
      <c r="D788" s="219"/>
      <c r="E788" s="219"/>
      <c r="F788" s="174"/>
      <c r="G788" s="219"/>
      <c r="H788" s="219"/>
      <c r="I788" s="174"/>
      <c r="J788" s="174"/>
      <c r="K788" s="222"/>
      <c r="L788" s="222"/>
      <c r="M788" s="239"/>
      <c r="N788" s="223"/>
      <c r="O788" s="402"/>
    </row>
    <row r="789" spans="2:15" x14ac:dyDescent="0.25">
      <c r="B789" s="59" t="s">
        <v>629</v>
      </c>
      <c r="C789" s="84" t="s">
        <v>203</v>
      </c>
      <c r="D789" s="175" t="s">
        <v>126</v>
      </c>
      <c r="E789" s="175"/>
      <c r="F789" s="84">
        <v>5.0999999999999996</v>
      </c>
      <c r="G789" s="175">
        <v>74.099999999999994</v>
      </c>
      <c r="H789" s="175">
        <v>255.66</v>
      </c>
      <c r="I789" s="84">
        <v>319.57</v>
      </c>
      <c r="J789" s="84"/>
      <c r="K789" s="185">
        <v>148.79</v>
      </c>
      <c r="L789" s="185">
        <f>F789*K789</f>
        <v>758.82899999999995</v>
      </c>
      <c r="M789" s="239">
        <f>L789*2.202</f>
        <v>1670.9414579999998</v>
      </c>
      <c r="N789" s="186">
        <f>M789*$N$2</f>
        <v>2088.6768224999996</v>
      </c>
      <c r="O789" s="398">
        <v>0</v>
      </c>
    </row>
    <row r="790" spans="2:15" x14ac:dyDescent="0.25">
      <c r="B790" s="59" t="s">
        <v>138</v>
      </c>
      <c r="C790" s="84" t="s">
        <v>105</v>
      </c>
      <c r="D790" s="175" t="s">
        <v>126</v>
      </c>
      <c r="E790" s="175"/>
      <c r="F790" s="84">
        <v>5.9</v>
      </c>
      <c r="G790" s="175">
        <v>85.73</v>
      </c>
      <c r="H790" s="175">
        <v>295.76</v>
      </c>
      <c r="I790" s="84">
        <v>369.7</v>
      </c>
      <c r="J790" s="84"/>
      <c r="K790" s="185">
        <v>148.79</v>
      </c>
      <c r="L790" s="185">
        <f>F790*K790</f>
        <v>877.86099999999999</v>
      </c>
      <c r="M790" s="239">
        <f>L790*2.202</f>
        <v>1933.0499219999999</v>
      </c>
      <c r="N790" s="186">
        <f>M790*$N$2</f>
        <v>2416.3124024999997</v>
      </c>
      <c r="O790" s="398">
        <v>0</v>
      </c>
    </row>
    <row r="791" spans="2:15" x14ac:dyDescent="0.25">
      <c r="B791" s="59" t="s">
        <v>129</v>
      </c>
      <c r="C791" s="84" t="s">
        <v>105</v>
      </c>
      <c r="D791" s="175" t="s">
        <v>126</v>
      </c>
      <c r="E791" s="175"/>
      <c r="F791" s="84">
        <v>6.7</v>
      </c>
      <c r="G791" s="175">
        <v>97.35</v>
      </c>
      <c r="H791" s="175">
        <v>335.86</v>
      </c>
      <c r="I791" s="84">
        <v>419.83</v>
      </c>
      <c r="J791" s="84"/>
      <c r="K791" s="185">
        <v>148.79</v>
      </c>
      <c r="L791" s="185">
        <f>F791*K791</f>
        <v>996.89300000000003</v>
      </c>
      <c r="M791" s="239">
        <f>L791*2.202</f>
        <v>2195.1583860000001</v>
      </c>
      <c r="N791" s="186">
        <f>M791*$N$2</f>
        <v>2743.9479824999999</v>
      </c>
      <c r="O791" s="398">
        <v>0</v>
      </c>
    </row>
    <row r="792" spans="2:15" x14ac:dyDescent="0.25">
      <c r="B792" s="59" t="s">
        <v>183</v>
      </c>
      <c r="C792" s="84" t="s">
        <v>105</v>
      </c>
      <c r="D792" s="175" t="s">
        <v>126</v>
      </c>
      <c r="E792" s="175"/>
      <c r="F792" s="84">
        <v>7.9</v>
      </c>
      <c r="G792" s="175">
        <v>114.79</v>
      </c>
      <c r="H792" s="175">
        <v>396.02</v>
      </c>
      <c r="I792" s="84">
        <v>495.02</v>
      </c>
      <c r="J792" s="84"/>
      <c r="K792" s="185">
        <v>148.79</v>
      </c>
      <c r="L792" s="185">
        <f>F792*K792</f>
        <v>1175.441</v>
      </c>
      <c r="M792" s="239">
        <f>L792*2.202</f>
        <v>2588.3210819999999</v>
      </c>
      <c r="N792" s="186">
        <f>M792*$N$2</f>
        <v>3235.4013525</v>
      </c>
      <c r="O792" s="398">
        <v>0</v>
      </c>
    </row>
    <row r="793" spans="2:15" x14ac:dyDescent="0.25">
      <c r="B793" s="53" t="s">
        <v>635</v>
      </c>
      <c r="C793" s="84" t="s">
        <v>105</v>
      </c>
      <c r="D793" s="175" t="s">
        <v>126</v>
      </c>
      <c r="E793" s="175"/>
      <c r="F793" s="84">
        <v>9.5</v>
      </c>
      <c r="G793" s="175">
        <v>138.04</v>
      </c>
      <c r="H793" s="175">
        <v>476.22</v>
      </c>
      <c r="I793" s="84">
        <v>595.28</v>
      </c>
      <c r="J793" s="84"/>
      <c r="K793" s="185">
        <v>148.79</v>
      </c>
      <c r="L793" s="185">
        <f>F793*K793</f>
        <v>1413.5049999999999</v>
      </c>
      <c r="M793" s="239">
        <f>L793*2.202</f>
        <v>3112.5380099999998</v>
      </c>
      <c r="N793" s="186">
        <f>M793*$N$2</f>
        <v>3890.6725124999998</v>
      </c>
      <c r="O793" s="398">
        <v>0</v>
      </c>
    </row>
    <row r="794" spans="2:15" ht="15.75" customHeight="1" x14ac:dyDescent="0.25">
      <c r="B794" s="53" t="s">
        <v>640</v>
      </c>
      <c r="C794" s="480"/>
      <c r="D794" s="480"/>
      <c r="E794" s="175"/>
      <c r="F794" s="480"/>
      <c r="G794" s="175"/>
      <c r="H794" s="175"/>
      <c r="I794" s="84"/>
      <c r="J794" s="84"/>
      <c r="K794" s="481"/>
      <c r="L794" s="481"/>
      <c r="M794" s="481"/>
      <c r="N794" s="482"/>
      <c r="O794" s="483"/>
    </row>
    <row r="795" spans="2:15" ht="15.75" customHeight="1" x14ac:dyDescent="0.25">
      <c r="B795" s="61" t="s">
        <v>641</v>
      </c>
      <c r="C795" s="480"/>
      <c r="D795" s="480"/>
      <c r="E795" s="175"/>
      <c r="F795" s="480"/>
      <c r="G795" s="175"/>
      <c r="H795" s="175"/>
      <c r="I795" s="84"/>
      <c r="J795" s="84"/>
      <c r="K795" s="481"/>
      <c r="L795" s="481"/>
      <c r="M795" s="481"/>
      <c r="N795" s="482"/>
      <c r="O795" s="483"/>
    </row>
    <row r="796" spans="2:15" ht="15.75" customHeight="1" x14ac:dyDescent="0.25">
      <c r="B796" s="61" t="s">
        <v>642</v>
      </c>
      <c r="C796" s="480"/>
      <c r="D796" s="480"/>
      <c r="E796" s="175"/>
      <c r="F796" s="480"/>
      <c r="G796" s="175"/>
      <c r="H796" s="175"/>
      <c r="I796" s="84"/>
      <c r="J796" s="84"/>
      <c r="K796" s="481"/>
      <c r="L796" s="481"/>
      <c r="M796" s="481"/>
      <c r="N796" s="482"/>
      <c r="O796" s="483"/>
    </row>
    <row r="797" spans="2:15" ht="15.75" customHeight="1" x14ac:dyDescent="0.25">
      <c r="B797" s="44" t="s">
        <v>643</v>
      </c>
      <c r="C797" s="480"/>
      <c r="D797" s="480"/>
      <c r="E797" s="175"/>
      <c r="F797" s="480"/>
      <c r="G797" s="175"/>
      <c r="H797" s="175"/>
      <c r="I797" s="84"/>
      <c r="J797" s="84"/>
      <c r="K797" s="481"/>
      <c r="L797" s="481"/>
      <c r="M797" s="481"/>
      <c r="N797" s="482"/>
      <c r="O797" s="483"/>
    </row>
    <row r="798" spans="2:15" ht="30.75" customHeight="1" x14ac:dyDescent="0.25">
      <c r="B798" s="44" t="s">
        <v>644</v>
      </c>
      <c r="C798" s="84"/>
      <c r="D798" s="175"/>
      <c r="E798" s="175"/>
      <c r="F798" s="84"/>
      <c r="G798" s="175"/>
      <c r="H798" s="175"/>
      <c r="I798" s="84"/>
      <c r="J798" s="84"/>
      <c r="K798" s="185"/>
      <c r="L798" s="185"/>
      <c r="M798" s="185"/>
      <c r="N798" s="186"/>
      <c r="O798" s="398"/>
    </row>
    <row r="799" spans="2:15" x14ac:dyDescent="0.25">
      <c r="B799" s="59" t="s">
        <v>645</v>
      </c>
      <c r="C799" s="84" t="s">
        <v>203</v>
      </c>
      <c r="D799" s="175" t="s">
        <v>171</v>
      </c>
      <c r="E799" s="175"/>
      <c r="F799" s="84">
        <v>5.0999999999999996</v>
      </c>
      <c r="G799" s="175">
        <v>65.89</v>
      </c>
      <c r="H799" s="175">
        <v>227.33</v>
      </c>
      <c r="I799" s="84">
        <v>284.16000000000003</v>
      </c>
      <c r="J799" s="84">
        <v>300.10000000000002</v>
      </c>
      <c r="K799" s="239">
        <v>131.35</v>
      </c>
      <c r="L799" s="185">
        <f>F799*K799</f>
        <v>669.88499999999988</v>
      </c>
      <c r="M799" s="185">
        <f>L799*2.202</f>
        <v>1475.0867699999997</v>
      </c>
      <c r="N799" s="186">
        <f>M799*$N$2</f>
        <v>1843.8584624999996</v>
      </c>
      <c r="O799" s="398">
        <v>0</v>
      </c>
    </row>
    <row r="800" spans="2:15" x14ac:dyDescent="0.25">
      <c r="B800" s="59" t="s">
        <v>138</v>
      </c>
      <c r="C800" s="84" t="s">
        <v>105</v>
      </c>
      <c r="D800" s="175" t="s">
        <v>171</v>
      </c>
      <c r="E800" s="175"/>
      <c r="F800" s="84">
        <v>5.9</v>
      </c>
      <c r="G800" s="175">
        <v>76.23</v>
      </c>
      <c r="H800" s="175">
        <v>262.99</v>
      </c>
      <c r="I800" s="84">
        <v>328.73</v>
      </c>
      <c r="J800" s="84">
        <v>347.1</v>
      </c>
      <c r="K800" s="239">
        <v>131.35</v>
      </c>
      <c r="L800" s="185">
        <f>F800*K800</f>
        <v>774.96500000000003</v>
      </c>
      <c r="M800" s="185">
        <f>L800*2.202</f>
        <v>1706.4729300000001</v>
      </c>
      <c r="N800" s="186">
        <f>M800*$N$2</f>
        <v>2133.0911625000003</v>
      </c>
      <c r="O800" s="398">
        <v>0</v>
      </c>
    </row>
    <row r="801" spans="2:15" x14ac:dyDescent="0.25">
      <c r="B801" s="59" t="s">
        <v>195</v>
      </c>
      <c r="C801" s="84" t="s">
        <v>105</v>
      </c>
      <c r="D801" s="175" t="s">
        <v>171</v>
      </c>
      <c r="E801" s="175"/>
      <c r="F801" s="185">
        <v>6.7</v>
      </c>
      <c r="G801" s="175">
        <v>86.56</v>
      </c>
      <c r="H801" s="175">
        <v>298.64999999999998</v>
      </c>
      <c r="I801" s="84">
        <v>373.31</v>
      </c>
      <c r="J801" s="84"/>
      <c r="K801" s="239">
        <v>131.35</v>
      </c>
      <c r="L801" s="185">
        <f>F801*K801</f>
        <v>880.04499999999996</v>
      </c>
      <c r="M801" s="185">
        <f>L801*2.202</f>
        <v>1937.8590899999999</v>
      </c>
      <c r="N801" s="186">
        <f>M801*$N$2</f>
        <v>2422.3238624999999</v>
      </c>
      <c r="O801" s="398">
        <v>0</v>
      </c>
    </row>
    <row r="802" spans="2:15" x14ac:dyDescent="0.25">
      <c r="B802" s="59" t="s">
        <v>646</v>
      </c>
      <c r="C802" s="84"/>
      <c r="D802" s="175"/>
      <c r="E802" s="175"/>
      <c r="F802" s="84"/>
      <c r="G802" s="175"/>
      <c r="H802" s="175"/>
      <c r="I802" s="84"/>
      <c r="J802" s="84"/>
      <c r="K802" s="185"/>
      <c r="L802" s="185"/>
      <c r="M802" s="185"/>
      <c r="N802" s="186"/>
      <c r="O802" s="398"/>
    </row>
    <row r="803" spans="2:15" x14ac:dyDescent="0.25">
      <c r="B803" s="59" t="s">
        <v>647</v>
      </c>
      <c r="C803" s="84" t="s">
        <v>182</v>
      </c>
      <c r="D803" s="175" t="s">
        <v>126</v>
      </c>
      <c r="E803" s="175"/>
      <c r="F803" s="84">
        <v>1.44</v>
      </c>
      <c r="G803" s="175">
        <v>20.92</v>
      </c>
      <c r="H803" s="175">
        <v>72.19</v>
      </c>
      <c r="I803" s="84">
        <v>90.23</v>
      </c>
      <c r="J803" s="84">
        <v>95.3</v>
      </c>
      <c r="K803" s="185">
        <v>148.79</v>
      </c>
      <c r="L803" s="185">
        <f>F803*K803</f>
        <v>214.25759999999997</v>
      </c>
      <c r="M803" s="185">
        <f>L803*2.202</f>
        <v>471.79523519999992</v>
      </c>
      <c r="N803" s="186">
        <f>M803*$N$2</f>
        <v>589.74404399999992</v>
      </c>
      <c r="O803" s="398">
        <f>M803*$N$1*$N$3</f>
        <v>622.7697104639999</v>
      </c>
    </row>
    <row r="804" spans="2:15" x14ac:dyDescent="0.25">
      <c r="B804" s="59" t="s">
        <v>648</v>
      </c>
      <c r="C804" s="84" t="s">
        <v>105</v>
      </c>
      <c r="D804" s="175" t="s">
        <v>126</v>
      </c>
      <c r="E804" s="175"/>
      <c r="F804" s="84">
        <v>2.88</v>
      </c>
      <c r="G804" s="175">
        <v>41.85</v>
      </c>
      <c r="H804" s="175">
        <v>144.37</v>
      </c>
      <c r="I804" s="84">
        <v>180.46</v>
      </c>
      <c r="J804" s="84">
        <v>190.6</v>
      </c>
      <c r="K804" s="185">
        <v>148.79</v>
      </c>
      <c r="L804" s="185">
        <f>F804*K804</f>
        <v>428.51519999999994</v>
      </c>
      <c r="M804" s="185">
        <f>L804*2.202</f>
        <v>943.59047039999984</v>
      </c>
      <c r="N804" s="186">
        <f>M804*$N$2</f>
        <v>1179.4880879999998</v>
      </c>
      <c r="O804" s="398">
        <f>M804*$N$1*$N$3</f>
        <v>1245.5394209279998</v>
      </c>
    </row>
    <row r="805" spans="2:15" x14ac:dyDescent="0.25">
      <c r="B805" s="59" t="s">
        <v>183</v>
      </c>
      <c r="C805" s="84" t="s">
        <v>105</v>
      </c>
      <c r="D805" s="175" t="s">
        <v>126</v>
      </c>
      <c r="E805" s="175"/>
      <c r="F805" s="84">
        <v>4.32</v>
      </c>
      <c r="G805" s="175">
        <v>62.77</v>
      </c>
      <c r="H805" s="175">
        <v>216.56</v>
      </c>
      <c r="I805" s="84">
        <v>270.69</v>
      </c>
      <c r="J805" s="84"/>
      <c r="K805" s="185">
        <v>148.79</v>
      </c>
      <c r="L805" s="185">
        <f>F805*K805</f>
        <v>642.77279999999996</v>
      </c>
      <c r="M805" s="185">
        <f>L805*2.202</f>
        <v>1415.3857055999999</v>
      </c>
      <c r="N805" s="186">
        <f>M805*$N$2</f>
        <v>1769.2321319999999</v>
      </c>
      <c r="O805" s="398">
        <v>0</v>
      </c>
    </row>
    <row r="806" spans="2:15" x14ac:dyDescent="0.25">
      <c r="B806" s="59" t="s">
        <v>132</v>
      </c>
      <c r="C806" s="84" t="s">
        <v>105</v>
      </c>
      <c r="D806" s="175" t="s">
        <v>126</v>
      </c>
      <c r="E806" s="175"/>
      <c r="F806" s="84">
        <v>8.64</v>
      </c>
      <c r="G806" s="175">
        <v>125.54</v>
      </c>
      <c r="H806" s="175">
        <v>433.11</v>
      </c>
      <c r="I806" s="84">
        <v>541.39</v>
      </c>
      <c r="J806" s="84"/>
      <c r="K806" s="185">
        <v>148.79</v>
      </c>
      <c r="L806" s="185">
        <f>F806*K806</f>
        <v>1285.5455999999999</v>
      </c>
      <c r="M806" s="185">
        <f>L806*2.202</f>
        <v>2830.7714111999999</v>
      </c>
      <c r="N806" s="186">
        <f>M806*$N$2</f>
        <v>3538.4642639999997</v>
      </c>
      <c r="O806" s="398">
        <v>0</v>
      </c>
    </row>
    <row r="807" spans="2:15" ht="21.75" customHeight="1" x14ac:dyDescent="0.25">
      <c r="B807" s="474" t="s">
        <v>649</v>
      </c>
      <c r="C807" s="64"/>
      <c r="D807" s="240"/>
      <c r="E807" s="240"/>
      <c r="F807" s="64"/>
      <c r="G807" s="240"/>
      <c r="H807" s="240"/>
      <c r="I807" s="64"/>
      <c r="J807" s="64"/>
      <c r="K807" s="239"/>
      <c r="L807" s="286"/>
      <c r="M807" s="239"/>
      <c r="N807" s="287"/>
      <c r="O807" s="403"/>
    </row>
    <row r="808" spans="2:15" ht="21.75" customHeight="1" x14ac:dyDescent="0.25">
      <c r="B808" s="474"/>
      <c r="C808" s="174" t="s">
        <v>203</v>
      </c>
      <c r="D808" s="219" t="s">
        <v>489</v>
      </c>
      <c r="E808" s="219"/>
      <c r="F808" s="174">
        <v>0.44</v>
      </c>
      <c r="G808" s="219">
        <v>5.21</v>
      </c>
      <c r="H808" s="219">
        <v>17.97</v>
      </c>
      <c r="I808" s="174">
        <v>22.47</v>
      </c>
      <c r="J808" s="174">
        <v>23.7</v>
      </c>
      <c r="K808" s="222">
        <v>118.01</v>
      </c>
      <c r="L808" s="288">
        <f>F808*K808</f>
        <v>51.924400000000006</v>
      </c>
      <c r="M808" s="222">
        <f>L808*2.202</f>
        <v>114.33752880000002</v>
      </c>
      <c r="N808" s="289">
        <f>M808*$N$2</f>
        <v>142.92191100000002</v>
      </c>
      <c r="O808" s="402">
        <f>M808*$N$1*$N$3</f>
        <v>150.92553801600002</v>
      </c>
    </row>
    <row r="809" spans="2:15" x14ac:dyDescent="0.25">
      <c r="B809" s="59" t="s">
        <v>634</v>
      </c>
      <c r="C809" s="84" t="s">
        <v>105</v>
      </c>
      <c r="D809" s="175" t="s">
        <v>489</v>
      </c>
      <c r="E809" s="175"/>
      <c r="F809" s="84">
        <v>0.6</v>
      </c>
      <c r="G809" s="175">
        <v>7.1</v>
      </c>
      <c r="H809" s="175">
        <v>24.51</v>
      </c>
      <c r="I809" s="84">
        <v>30.64</v>
      </c>
      <c r="J809" s="84"/>
      <c r="K809" s="222">
        <v>118.01</v>
      </c>
      <c r="L809" s="185">
        <f>F809*K809</f>
        <v>70.805999999999997</v>
      </c>
      <c r="M809" s="185">
        <f>L809*2.202</f>
        <v>155.91481199999998</v>
      </c>
      <c r="N809" s="186">
        <f>M809*$N$2</f>
        <v>194.89351499999998</v>
      </c>
      <c r="O809" s="398">
        <v>0</v>
      </c>
    </row>
    <row r="810" spans="2:15" x14ac:dyDescent="0.25">
      <c r="B810" s="53" t="s">
        <v>132</v>
      </c>
      <c r="C810" s="84" t="s">
        <v>105</v>
      </c>
      <c r="D810" s="175" t="s">
        <v>489</v>
      </c>
      <c r="E810" s="175"/>
      <c r="F810" s="84">
        <v>0.82</v>
      </c>
      <c r="G810" s="175">
        <v>9.7100000000000009</v>
      </c>
      <c r="H810" s="175">
        <v>33.5</v>
      </c>
      <c r="I810" s="84">
        <v>41.67</v>
      </c>
      <c r="J810" s="84"/>
      <c r="K810" s="222">
        <v>118.01</v>
      </c>
      <c r="L810" s="185">
        <f>F810*K810</f>
        <v>96.768199999999993</v>
      </c>
      <c r="M810" s="185">
        <f>L810*2.202</f>
        <v>213.08357639999997</v>
      </c>
      <c r="N810" s="186">
        <f>M810*$N$2</f>
        <v>266.35447049999993</v>
      </c>
      <c r="O810" s="398">
        <v>0</v>
      </c>
    </row>
    <row r="811" spans="2:15" ht="33" customHeight="1" x14ac:dyDescent="0.25">
      <c r="B811" s="53" t="s">
        <v>650</v>
      </c>
      <c r="C811" s="91"/>
      <c r="D811" s="175"/>
      <c r="E811" s="175"/>
      <c r="F811" s="84"/>
      <c r="G811" s="175"/>
      <c r="H811" s="175"/>
      <c r="I811" s="84"/>
      <c r="J811" s="84"/>
      <c r="K811" s="185"/>
      <c r="L811" s="185"/>
      <c r="M811" s="185"/>
      <c r="N811" s="186"/>
      <c r="O811" s="398"/>
    </row>
    <row r="812" spans="2:15" ht="17.25" customHeight="1" x14ac:dyDescent="0.25">
      <c r="B812" s="44" t="s">
        <v>651</v>
      </c>
      <c r="C812" s="84" t="s">
        <v>203</v>
      </c>
      <c r="D812" s="175" t="s">
        <v>489</v>
      </c>
      <c r="E812" s="175"/>
      <c r="F812" s="84">
        <v>0.88</v>
      </c>
      <c r="G812" s="175">
        <v>10.42</v>
      </c>
      <c r="H812" s="175">
        <v>35.950000000000003</v>
      </c>
      <c r="I812" s="84">
        <v>44.93</v>
      </c>
      <c r="J812" s="84">
        <v>47.4</v>
      </c>
      <c r="K812" s="185">
        <v>118.01</v>
      </c>
      <c r="L812" s="185">
        <f>F812*K812</f>
        <v>103.84880000000001</v>
      </c>
      <c r="M812" s="185">
        <f>L812*2.202</f>
        <v>228.67505760000003</v>
      </c>
      <c r="N812" s="186">
        <f>M812*$N$2</f>
        <v>285.84382200000005</v>
      </c>
      <c r="O812" s="398">
        <f>M812*$N$1*$N$3</f>
        <v>301.85107603200004</v>
      </c>
    </row>
    <row r="813" spans="2:15" ht="18.75" customHeight="1" x14ac:dyDescent="0.25">
      <c r="B813" s="59" t="s">
        <v>652</v>
      </c>
      <c r="C813" s="84" t="s">
        <v>105</v>
      </c>
      <c r="D813" s="175" t="s">
        <v>489</v>
      </c>
      <c r="E813" s="175"/>
      <c r="F813" s="84">
        <v>1.2</v>
      </c>
      <c r="G813" s="175">
        <v>14.21</v>
      </c>
      <c r="H813" s="175">
        <v>49.02</v>
      </c>
      <c r="I813" s="84">
        <v>61.27</v>
      </c>
      <c r="J813" s="84"/>
      <c r="K813" s="185">
        <v>118.01</v>
      </c>
      <c r="L813" s="185">
        <f>F813*K813</f>
        <v>141.61199999999999</v>
      </c>
      <c r="M813" s="185">
        <f>L813*2.202</f>
        <v>311.82962399999997</v>
      </c>
      <c r="N813" s="186">
        <f>M813*$N$2</f>
        <v>389.78702999999996</v>
      </c>
      <c r="O813" s="398">
        <v>0</v>
      </c>
    </row>
    <row r="814" spans="2:15" ht="21" customHeight="1" x14ac:dyDescent="0.25">
      <c r="B814" s="59" t="s">
        <v>132</v>
      </c>
      <c r="C814" s="84" t="s">
        <v>105</v>
      </c>
      <c r="D814" s="175" t="s">
        <v>489</v>
      </c>
      <c r="E814" s="175"/>
      <c r="F814" s="84">
        <v>1.64</v>
      </c>
      <c r="G814" s="175">
        <v>19.420000000000002</v>
      </c>
      <c r="H814" s="175">
        <v>66.989999999999995</v>
      </c>
      <c r="I814" s="84">
        <v>83.74</v>
      </c>
      <c r="J814" s="84"/>
      <c r="K814" s="185">
        <v>118.01</v>
      </c>
      <c r="L814" s="185">
        <f>F814*K814</f>
        <v>193.53639999999999</v>
      </c>
      <c r="M814" s="185">
        <f>L814*2.202</f>
        <v>426.16715279999994</v>
      </c>
      <c r="N814" s="186">
        <f>M814*$N$2</f>
        <v>532.70894099999987</v>
      </c>
      <c r="O814" s="398">
        <v>0</v>
      </c>
    </row>
    <row r="815" spans="2:15" ht="28.5" customHeight="1" x14ac:dyDescent="0.25">
      <c r="B815" s="59" t="s">
        <v>653</v>
      </c>
      <c r="C815" s="84"/>
      <c r="D815" s="175"/>
      <c r="E815" s="175"/>
      <c r="F815" s="84"/>
      <c r="G815" s="175"/>
      <c r="H815" s="175"/>
      <c r="I815" s="84"/>
      <c r="J815" s="84"/>
      <c r="K815" s="185"/>
      <c r="L815" s="185"/>
      <c r="M815" s="185"/>
      <c r="N815" s="186"/>
      <c r="O815" s="398"/>
    </row>
    <row r="816" spans="2:15" x14ac:dyDescent="0.25">
      <c r="B816" s="59" t="s">
        <v>651</v>
      </c>
      <c r="C816" s="84" t="s">
        <v>203</v>
      </c>
      <c r="D816" s="175" t="s">
        <v>489</v>
      </c>
      <c r="E816" s="175"/>
      <c r="F816" s="84">
        <v>1.1000000000000001</v>
      </c>
      <c r="G816" s="175">
        <v>13.02</v>
      </c>
      <c r="H816" s="175">
        <v>44.93</v>
      </c>
      <c r="I816" s="84">
        <v>56.17</v>
      </c>
      <c r="J816" s="84">
        <v>59.3</v>
      </c>
      <c r="K816" s="185">
        <v>118.01</v>
      </c>
      <c r="L816" s="185">
        <f t="shared" ref="L816:L841" si="83">F816*K816</f>
        <v>129.81100000000001</v>
      </c>
      <c r="M816" s="185">
        <f t="shared" ref="M816:M825" si="84">L816*2.202</f>
        <v>285.84382199999999</v>
      </c>
      <c r="N816" s="186">
        <f t="shared" ref="N816:N825" si="85">M816*$N$2</f>
        <v>357.3047775</v>
      </c>
      <c r="O816" s="398">
        <f>M816*$N$1*$N$3</f>
        <v>377.31384504000005</v>
      </c>
    </row>
    <row r="817" spans="2:15" x14ac:dyDescent="0.25">
      <c r="B817" s="59" t="s">
        <v>634</v>
      </c>
      <c r="C817" s="84" t="s">
        <v>105</v>
      </c>
      <c r="D817" s="175" t="s">
        <v>489</v>
      </c>
      <c r="E817" s="175"/>
      <c r="F817" s="84">
        <v>1.5</v>
      </c>
      <c r="G817" s="175">
        <v>17.760000000000002</v>
      </c>
      <c r="H817" s="175">
        <v>61.27</v>
      </c>
      <c r="I817" s="84">
        <v>76.59</v>
      </c>
      <c r="J817" s="84"/>
      <c r="K817" s="185">
        <v>118.01</v>
      </c>
      <c r="L817" s="185">
        <f t="shared" si="83"/>
        <v>177.01500000000001</v>
      </c>
      <c r="M817" s="185">
        <f t="shared" si="84"/>
        <v>389.78703000000002</v>
      </c>
      <c r="N817" s="186">
        <f t="shared" si="85"/>
        <v>487.23378750000001</v>
      </c>
      <c r="O817" s="398">
        <v>0</v>
      </c>
    </row>
    <row r="818" spans="2:15" x14ac:dyDescent="0.25">
      <c r="B818" s="59" t="s">
        <v>654</v>
      </c>
      <c r="C818" s="84" t="s">
        <v>105</v>
      </c>
      <c r="D818" s="175" t="s">
        <v>489</v>
      </c>
      <c r="E818" s="175"/>
      <c r="F818" s="84">
        <v>2.0499999999999998</v>
      </c>
      <c r="G818" s="175">
        <v>24.27</v>
      </c>
      <c r="H818" s="175">
        <v>83.74</v>
      </c>
      <c r="I818" s="84">
        <v>104.67</v>
      </c>
      <c r="J818" s="84"/>
      <c r="K818" s="185">
        <v>118.01</v>
      </c>
      <c r="L818" s="185">
        <f t="shared" si="83"/>
        <v>241.92049999999998</v>
      </c>
      <c r="M818" s="185">
        <f t="shared" si="84"/>
        <v>532.70894099999998</v>
      </c>
      <c r="N818" s="186">
        <f t="shared" si="85"/>
        <v>665.88617624999995</v>
      </c>
      <c r="O818" s="398">
        <v>0</v>
      </c>
    </row>
    <row r="819" spans="2:15" ht="16.5" customHeight="1" x14ac:dyDescent="0.25">
      <c r="B819" s="472" t="s">
        <v>655</v>
      </c>
      <c r="C819" s="244" t="s">
        <v>656</v>
      </c>
      <c r="D819" s="243" t="s">
        <v>657</v>
      </c>
      <c r="E819" s="220"/>
      <c r="F819" s="221">
        <v>0.61</v>
      </c>
      <c r="G819" s="220">
        <v>7.22</v>
      </c>
      <c r="H819" s="220">
        <v>24.92</v>
      </c>
      <c r="I819" s="221">
        <v>31.15</v>
      </c>
      <c r="J819" s="174">
        <v>32.9</v>
      </c>
      <c r="K819" s="185">
        <v>118.01</v>
      </c>
      <c r="L819" s="222">
        <f t="shared" si="83"/>
        <v>71.986100000000008</v>
      </c>
      <c r="M819" s="185">
        <f t="shared" si="84"/>
        <v>158.51339220000003</v>
      </c>
      <c r="N819" s="223">
        <f t="shared" si="85"/>
        <v>198.14174025000003</v>
      </c>
      <c r="O819" s="402">
        <f>M819*$N$1*$N$3</f>
        <v>209.23767770400005</v>
      </c>
    </row>
    <row r="820" spans="2:15" ht="16.5" customHeight="1" x14ac:dyDescent="0.25">
      <c r="B820" s="472"/>
      <c r="C820" s="218"/>
      <c r="D820" s="243" t="s">
        <v>657</v>
      </c>
      <c r="E820" s="215"/>
      <c r="F820" s="216">
        <v>1.22</v>
      </c>
      <c r="G820" s="215">
        <v>14.44</v>
      </c>
      <c r="H820" s="215">
        <v>49.83</v>
      </c>
      <c r="I820" s="216">
        <v>62.29</v>
      </c>
      <c r="J820" s="84"/>
      <c r="K820" s="185">
        <v>118.01</v>
      </c>
      <c r="L820" s="185">
        <f t="shared" si="83"/>
        <v>143.97220000000002</v>
      </c>
      <c r="M820" s="185">
        <f t="shared" si="84"/>
        <v>317.02678440000005</v>
      </c>
      <c r="N820" s="186">
        <f t="shared" si="85"/>
        <v>396.28348050000005</v>
      </c>
      <c r="O820" s="398">
        <v>0</v>
      </c>
    </row>
    <row r="821" spans="2:15" ht="16.5" customHeight="1" x14ac:dyDescent="0.25">
      <c r="B821" s="472"/>
      <c r="C821" s="218"/>
      <c r="D821" s="243" t="s">
        <v>657</v>
      </c>
      <c r="E821" s="215"/>
      <c r="F821" s="216">
        <v>1.84</v>
      </c>
      <c r="G821" s="215">
        <v>21.79</v>
      </c>
      <c r="H821" s="215">
        <v>75.16</v>
      </c>
      <c r="I821" s="216">
        <v>93.95</v>
      </c>
      <c r="J821" s="84"/>
      <c r="K821" s="185">
        <v>118.01</v>
      </c>
      <c r="L821" s="185">
        <f t="shared" si="83"/>
        <v>217.13840000000002</v>
      </c>
      <c r="M821" s="185">
        <f t="shared" si="84"/>
        <v>478.13875680000001</v>
      </c>
      <c r="N821" s="186">
        <f t="shared" si="85"/>
        <v>597.67344600000001</v>
      </c>
      <c r="O821" s="398">
        <v>0</v>
      </c>
    </row>
    <row r="822" spans="2:15" ht="60.75" customHeight="1" x14ac:dyDescent="0.25">
      <c r="B822" s="59" t="s">
        <v>658</v>
      </c>
      <c r="C822" s="209" t="s">
        <v>659</v>
      </c>
      <c r="D822" s="175" t="s">
        <v>489</v>
      </c>
      <c r="E822" s="175"/>
      <c r="F822" s="84">
        <v>0.33</v>
      </c>
      <c r="G822" s="175">
        <v>3.91</v>
      </c>
      <c r="H822" s="175">
        <v>13.48</v>
      </c>
      <c r="I822" s="84">
        <v>16.850000000000001</v>
      </c>
      <c r="J822" s="84">
        <v>17.8</v>
      </c>
      <c r="K822" s="185">
        <v>118.01</v>
      </c>
      <c r="L822" s="185">
        <f t="shared" si="83"/>
        <v>38.943300000000001</v>
      </c>
      <c r="M822" s="185">
        <f t="shared" si="84"/>
        <v>85.753146599999994</v>
      </c>
      <c r="N822" s="186">
        <f t="shared" si="85"/>
        <v>107.19143324999999</v>
      </c>
      <c r="O822" s="398">
        <f>M822*$N$1*$N$3</f>
        <v>113.194153512</v>
      </c>
    </row>
    <row r="823" spans="2:15" ht="19.5" customHeight="1" x14ac:dyDescent="0.25">
      <c r="B823" s="59" t="s">
        <v>660</v>
      </c>
      <c r="C823" s="84" t="s">
        <v>661</v>
      </c>
      <c r="D823" s="175" t="s">
        <v>489</v>
      </c>
      <c r="E823" s="175"/>
      <c r="F823" s="84">
        <v>0.52</v>
      </c>
      <c r="G823" s="175">
        <v>6.16</v>
      </c>
      <c r="H823" s="175">
        <v>21.24</v>
      </c>
      <c r="I823" s="84">
        <v>26.55</v>
      </c>
      <c r="J823" s="84"/>
      <c r="K823" s="185">
        <v>118.01</v>
      </c>
      <c r="L823" s="185">
        <f t="shared" si="83"/>
        <v>61.365200000000002</v>
      </c>
      <c r="M823" s="185">
        <f t="shared" si="84"/>
        <v>135.12617040000001</v>
      </c>
      <c r="N823" s="186">
        <f t="shared" si="85"/>
        <v>168.907713</v>
      </c>
      <c r="O823" s="398">
        <v>0</v>
      </c>
    </row>
    <row r="824" spans="2:15" ht="17.25" customHeight="1" x14ac:dyDescent="0.25">
      <c r="B824" s="59" t="s">
        <v>662</v>
      </c>
      <c r="C824" s="84" t="s">
        <v>105</v>
      </c>
      <c r="D824" s="175" t="s">
        <v>489</v>
      </c>
      <c r="E824" s="175"/>
      <c r="F824" s="84">
        <v>0.69</v>
      </c>
      <c r="G824" s="175">
        <v>8.17</v>
      </c>
      <c r="H824" s="175">
        <v>28.19</v>
      </c>
      <c r="I824" s="84">
        <v>35.229999999999997</v>
      </c>
      <c r="J824" s="84"/>
      <c r="K824" s="185">
        <v>118.01</v>
      </c>
      <c r="L824" s="185">
        <f t="shared" si="83"/>
        <v>81.426900000000003</v>
      </c>
      <c r="M824" s="185">
        <f t="shared" si="84"/>
        <v>179.3020338</v>
      </c>
      <c r="N824" s="186">
        <f t="shared" si="85"/>
        <v>224.12754225</v>
      </c>
      <c r="O824" s="398">
        <v>0</v>
      </c>
    </row>
    <row r="825" spans="2:15" ht="17.25" customHeight="1" x14ac:dyDescent="0.25">
      <c r="B825" s="474" t="s">
        <v>663</v>
      </c>
      <c r="C825" s="84" t="s">
        <v>664</v>
      </c>
      <c r="D825" s="175" t="s">
        <v>665</v>
      </c>
      <c r="E825" s="215"/>
      <c r="F825" s="216">
        <v>1.44</v>
      </c>
      <c r="G825" s="215">
        <v>30.1</v>
      </c>
      <c r="H825" s="175">
        <v>231.31</v>
      </c>
      <c r="I825" s="84">
        <v>289.14</v>
      </c>
      <c r="J825" s="84"/>
      <c r="K825" s="185">
        <v>153.06</v>
      </c>
      <c r="L825" s="185">
        <f t="shared" si="83"/>
        <v>220.40639999999999</v>
      </c>
      <c r="M825" s="185">
        <f t="shared" si="84"/>
        <v>485.33489279999998</v>
      </c>
      <c r="N825" s="186">
        <f t="shared" si="85"/>
        <v>606.66861599999993</v>
      </c>
      <c r="O825" s="398">
        <v>0</v>
      </c>
    </row>
    <row r="826" spans="2:15" ht="17.25" customHeight="1" x14ac:dyDescent="0.25">
      <c r="B826" s="474"/>
      <c r="C826" s="84"/>
      <c r="D826" s="290" t="s">
        <v>171</v>
      </c>
      <c r="E826" s="215"/>
      <c r="F826" s="216">
        <v>2.86</v>
      </c>
      <c r="G826" s="215">
        <v>36.950000000000003</v>
      </c>
      <c r="H826" s="175"/>
      <c r="I826" s="84"/>
      <c r="J826" s="84"/>
      <c r="K826" s="185">
        <v>131.35</v>
      </c>
      <c r="L826" s="185">
        <f t="shared" si="83"/>
        <v>375.66099999999994</v>
      </c>
      <c r="M826" s="185"/>
      <c r="N826" s="186"/>
      <c r="O826" s="398"/>
    </row>
    <row r="827" spans="2:15" ht="15" customHeight="1" x14ac:dyDescent="0.25">
      <c r="B827" s="472" t="s">
        <v>666</v>
      </c>
      <c r="C827" s="174" t="s">
        <v>105</v>
      </c>
      <c r="D827" s="175" t="s">
        <v>665</v>
      </c>
      <c r="E827" s="220"/>
      <c r="F827" s="221">
        <v>0.9</v>
      </c>
      <c r="G827" s="220">
        <v>16.809999999999999</v>
      </c>
      <c r="H827" s="219">
        <v>149.59</v>
      </c>
      <c r="I827" s="174">
        <v>186.98</v>
      </c>
      <c r="J827" s="174"/>
      <c r="K827" s="185">
        <v>153.06</v>
      </c>
      <c r="L827" s="222">
        <f t="shared" si="83"/>
        <v>137.75400000000002</v>
      </c>
      <c r="M827" s="222">
        <f>(L827+L828)*2.202</f>
        <v>852.87643799999989</v>
      </c>
      <c r="N827" s="223">
        <f>M827*$N$2</f>
        <v>1066.0955474999998</v>
      </c>
      <c r="O827" s="402">
        <v>0</v>
      </c>
    </row>
    <row r="828" spans="2:15" x14ac:dyDescent="0.25">
      <c r="B828" s="472"/>
      <c r="C828" s="84"/>
      <c r="D828" s="175" t="s">
        <v>171</v>
      </c>
      <c r="E828" s="215"/>
      <c r="F828" s="216">
        <v>1.9</v>
      </c>
      <c r="G828" s="215">
        <v>24.55</v>
      </c>
      <c r="H828" s="175"/>
      <c r="I828" s="84"/>
      <c r="J828" s="84"/>
      <c r="K828" s="185">
        <v>131.35</v>
      </c>
      <c r="L828" s="185">
        <f t="shared" si="83"/>
        <v>249.56499999999997</v>
      </c>
      <c r="M828" s="185"/>
      <c r="N828" s="186"/>
      <c r="O828" s="398"/>
    </row>
    <row r="829" spans="2:15" ht="15" customHeight="1" x14ac:dyDescent="0.25">
      <c r="B829" s="474" t="s">
        <v>667</v>
      </c>
      <c r="C829" s="84" t="s">
        <v>105</v>
      </c>
      <c r="D829" s="175" t="s">
        <v>665</v>
      </c>
      <c r="E829" s="215"/>
      <c r="F829" s="216">
        <v>1.73</v>
      </c>
      <c r="G829" s="215">
        <v>36.159999999999997</v>
      </c>
      <c r="H829" s="175">
        <v>295.20999999999998</v>
      </c>
      <c r="I829" s="84">
        <v>369.01</v>
      </c>
      <c r="J829" s="84"/>
      <c r="K829" s="185">
        <v>153.06</v>
      </c>
      <c r="L829" s="185">
        <f t="shared" si="83"/>
        <v>264.79379999999998</v>
      </c>
      <c r="M829" s="185">
        <f>(L829+L830+L831)*2.202</f>
        <v>1693.4388515999999</v>
      </c>
      <c r="N829" s="186">
        <f>M829*$N$2</f>
        <v>2116.7985644999999</v>
      </c>
      <c r="O829" s="398">
        <v>0</v>
      </c>
    </row>
    <row r="830" spans="2:15" x14ac:dyDescent="0.25">
      <c r="B830" s="474"/>
      <c r="C830" s="84"/>
      <c r="D830" s="175" t="s">
        <v>305</v>
      </c>
      <c r="E830" s="215"/>
      <c r="F830" s="216">
        <v>1.8</v>
      </c>
      <c r="G830" s="215">
        <v>23.26</v>
      </c>
      <c r="H830" s="175"/>
      <c r="I830" s="84"/>
      <c r="J830" s="84"/>
      <c r="K830" s="185">
        <v>131.35</v>
      </c>
      <c r="L830" s="185">
        <f t="shared" si="83"/>
        <v>236.43</v>
      </c>
      <c r="M830" s="185"/>
      <c r="N830" s="186"/>
      <c r="O830" s="398"/>
    </row>
    <row r="831" spans="2:15" x14ac:dyDescent="0.25">
      <c r="B831" s="474"/>
      <c r="C831" s="84"/>
      <c r="D831" s="175" t="s">
        <v>126</v>
      </c>
      <c r="E831" s="215"/>
      <c r="F831" s="216">
        <v>1.8</v>
      </c>
      <c r="G831" s="215">
        <v>26.15</v>
      </c>
      <c r="H831" s="175"/>
      <c r="I831" s="84"/>
      <c r="J831" s="84"/>
      <c r="K831" s="222">
        <v>148.79</v>
      </c>
      <c r="L831" s="185">
        <f t="shared" si="83"/>
        <v>267.822</v>
      </c>
      <c r="M831" s="185"/>
      <c r="N831" s="186"/>
      <c r="O831" s="398"/>
    </row>
    <row r="832" spans="2:15" ht="15" customHeight="1" x14ac:dyDescent="0.25">
      <c r="B832" s="474" t="s">
        <v>668</v>
      </c>
      <c r="C832" s="84" t="s">
        <v>105</v>
      </c>
      <c r="D832" s="175" t="s">
        <v>665</v>
      </c>
      <c r="E832" s="215"/>
      <c r="F832" s="216">
        <v>1</v>
      </c>
      <c r="G832" s="215">
        <v>20.9</v>
      </c>
      <c r="H832" s="175">
        <v>176.28</v>
      </c>
      <c r="I832" s="84">
        <v>220.35</v>
      </c>
      <c r="J832" s="84"/>
      <c r="K832" s="185">
        <v>153.06</v>
      </c>
      <c r="L832" s="185">
        <f t="shared" si="83"/>
        <v>153.06</v>
      </c>
      <c r="M832" s="185">
        <f>(L832+L833+L834)*2.202</f>
        <v>1015.5932280000001</v>
      </c>
      <c r="N832" s="186">
        <f>M832*$N$2</f>
        <v>1269.4915350000001</v>
      </c>
      <c r="O832" s="398">
        <v>0</v>
      </c>
    </row>
    <row r="833" spans="2:15" x14ac:dyDescent="0.25">
      <c r="B833" s="474"/>
      <c r="C833" s="84"/>
      <c r="D833" s="175" t="s">
        <v>305</v>
      </c>
      <c r="E833" s="215"/>
      <c r="F833" s="216">
        <v>1.1000000000000001</v>
      </c>
      <c r="G833" s="215">
        <v>14.21</v>
      </c>
      <c r="H833" s="175"/>
      <c r="I833" s="84"/>
      <c r="J833" s="84"/>
      <c r="K833" s="185">
        <v>131.35</v>
      </c>
      <c r="L833" s="185">
        <f t="shared" si="83"/>
        <v>144.48500000000001</v>
      </c>
      <c r="M833" s="185"/>
      <c r="N833" s="186"/>
      <c r="O833" s="398"/>
    </row>
    <row r="834" spans="2:15" x14ac:dyDescent="0.25">
      <c r="B834" s="474"/>
      <c r="C834" s="84"/>
      <c r="D834" s="175" t="s">
        <v>126</v>
      </c>
      <c r="E834" s="215"/>
      <c r="F834" s="216">
        <v>1.1000000000000001</v>
      </c>
      <c r="G834" s="215">
        <v>15.98</v>
      </c>
      <c r="H834" s="175"/>
      <c r="I834" s="84"/>
      <c r="J834" s="84"/>
      <c r="K834" s="222">
        <v>148.79</v>
      </c>
      <c r="L834" s="185">
        <f t="shared" si="83"/>
        <v>163.66900000000001</v>
      </c>
      <c r="M834" s="185"/>
      <c r="N834" s="186"/>
      <c r="O834" s="398"/>
    </row>
    <row r="835" spans="2:15" x14ac:dyDescent="0.25">
      <c r="B835" s="59" t="s">
        <v>669</v>
      </c>
      <c r="C835" s="84" t="s">
        <v>105</v>
      </c>
      <c r="D835" s="175" t="s">
        <v>489</v>
      </c>
      <c r="E835" s="175"/>
      <c r="F835" s="84">
        <v>2.76</v>
      </c>
      <c r="G835" s="175">
        <v>32.68</v>
      </c>
      <c r="H835" s="175">
        <v>112.74</v>
      </c>
      <c r="I835" s="84">
        <v>140.93</v>
      </c>
      <c r="J835" s="84"/>
      <c r="K835" s="185">
        <v>118.01</v>
      </c>
      <c r="L835" s="185">
        <f t="shared" si="83"/>
        <v>325.70760000000001</v>
      </c>
      <c r="M835" s="185">
        <f t="shared" ref="M835:M841" si="86">L835*2.202</f>
        <v>717.20813520000002</v>
      </c>
      <c r="N835" s="186">
        <f t="shared" ref="N835:N841" si="87">M835*$N$2</f>
        <v>896.51016900000002</v>
      </c>
      <c r="O835" s="398">
        <v>0</v>
      </c>
    </row>
    <row r="836" spans="2:15" x14ac:dyDescent="0.25">
      <c r="B836" s="59" t="s">
        <v>670</v>
      </c>
      <c r="C836" s="84" t="s">
        <v>105</v>
      </c>
      <c r="D836" s="175" t="s">
        <v>489</v>
      </c>
      <c r="E836" s="175"/>
      <c r="F836" s="84">
        <v>1.75</v>
      </c>
      <c r="G836" s="175">
        <v>20.72</v>
      </c>
      <c r="H836" s="175">
        <v>71.48</v>
      </c>
      <c r="I836" s="84">
        <v>89.36</v>
      </c>
      <c r="J836" s="84"/>
      <c r="K836" s="185">
        <v>118.01</v>
      </c>
      <c r="L836" s="185">
        <f t="shared" si="83"/>
        <v>206.51750000000001</v>
      </c>
      <c r="M836" s="185">
        <f t="shared" si="86"/>
        <v>454.75153500000005</v>
      </c>
      <c r="N836" s="186">
        <f t="shared" si="87"/>
        <v>568.43941875000007</v>
      </c>
      <c r="O836" s="398">
        <v>0</v>
      </c>
    </row>
    <row r="837" spans="2:15" x14ac:dyDescent="0.25">
      <c r="B837" s="59" t="s">
        <v>671</v>
      </c>
      <c r="C837" s="84" t="s">
        <v>532</v>
      </c>
      <c r="D837" s="175" t="s">
        <v>489</v>
      </c>
      <c r="E837" s="175"/>
      <c r="F837" s="84">
        <v>0.32</v>
      </c>
      <c r="G837" s="175">
        <v>3.79</v>
      </c>
      <c r="H837" s="175">
        <v>13.07</v>
      </c>
      <c r="I837" s="84">
        <v>16.34</v>
      </c>
      <c r="J837" s="84"/>
      <c r="K837" s="185">
        <v>118.01</v>
      </c>
      <c r="L837" s="185">
        <f t="shared" si="83"/>
        <v>37.763200000000005</v>
      </c>
      <c r="M837" s="185">
        <f t="shared" si="86"/>
        <v>83.154566400000007</v>
      </c>
      <c r="N837" s="186">
        <f t="shared" si="87"/>
        <v>103.94320800000001</v>
      </c>
      <c r="O837" s="398">
        <v>0</v>
      </c>
    </row>
    <row r="838" spans="2:15" ht="18.75" customHeight="1" x14ac:dyDescent="0.25">
      <c r="B838" s="59" t="s">
        <v>672</v>
      </c>
      <c r="C838" s="84" t="s">
        <v>661</v>
      </c>
      <c r="D838" s="175" t="s">
        <v>489</v>
      </c>
      <c r="E838" s="175"/>
      <c r="F838" s="84">
        <v>0.36</v>
      </c>
      <c r="G838" s="175">
        <v>4.26</v>
      </c>
      <c r="H838" s="175">
        <v>14.71</v>
      </c>
      <c r="I838" s="84">
        <v>18.38</v>
      </c>
      <c r="J838" s="84"/>
      <c r="K838" s="185">
        <v>118.01</v>
      </c>
      <c r="L838" s="185">
        <f t="shared" si="83"/>
        <v>42.483600000000003</v>
      </c>
      <c r="M838" s="185">
        <f t="shared" si="86"/>
        <v>93.54888720000001</v>
      </c>
      <c r="N838" s="186">
        <f t="shared" si="87"/>
        <v>116.93610900000002</v>
      </c>
      <c r="O838" s="398">
        <v>0</v>
      </c>
    </row>
    <row r="839" spans="2:15" ht="30" x14ac:dyDescent="0.25">
      <c r="B839" s="59" t="s">
        <v>673</v>
      </c>
      <c r="C839" s="84" t="s">
        <v>674</v>
      </c>
      <c r="D839" s="175" t="s">
        <v>171</v>
      </c>
      <c r="E839" s="175"/>
      <c r="F839" s="84">
        <v>7.85</v>
      </c>
      <c r="G839" s="175">
        <v>101.42</v>
      </c>
      <c r="H839" s="175">
        <v>349.91</v>
      </c>
      <c r="I839" s="84">
        <v>437.38</v>
      </c>
      <c r="J839" s="84"/>
      <c r="K839" s="185">
        <v>131.35</v>
      </c>
      <c r="L839" s="185">
        <f t="shared" si="83"/>
        <v>1031.0974999999999</v>
      </c>
      <c r="M839" s="185">
        <f t="shared" si="86"/>
        <v>2270.4766949999998</v>
      </c>
      <c r="N839" s="186">
        <f t="shared" si="87"/>
        <v>2838.0958687499997</v>
      </c>
      <c r="O839" s="398">
        <v>0</v>
      </c>
    </row>
    <row r="840" spans="2:15" x14ac:dyDescent="0.25">
      <c r="B840" s="61" t="s">
        <v>675</v>
      </c>
      <c r="C840" s="174" t="s">
        <v>674</v>
      </c>
      <c r="D840" s="219" t="s">
        <v>171</v>
      </c>
      <c r="E840" s="219"/>
      <c r="F840" s="174">
        <v>1.93</v>
      </c>
      <c r="G840" s="219">
        <v>24.94</v>
      </c>
      <c r="H840" s="219">
        <v>86.03</v>
      </c>
      <c r="I840" s="174">
        <v>107.53</v>
      </c>
      <c r="J840" s="174"/>
      <c r="K840" s="185">
        <v>131.35</v>
      </c>
      <c r="L840" s="222">
        <f t="shared" si="83"/>
        <v>253.50549999999998</v>
      </c>
      <c r="M840" s="222">
        <f t="shared" si="86"/>
        <v>558.219111</v>
      </c>
      <c r="N840" s="223">
        <f t="shared" si="87"/>
        <v>697.77388874999997</v>
      </c>
      <c r="O840" s="402">
        <f>M840*$N$1*$N$3</f>
        <v>736.84922652000012</v>
      </c>
    </row>
    <row r="841" spans="2:15" ht="30" x14ac:dyDescent="0.25">
      <c r="B841" s="53" t="s">
        <v>676</v>
      </c>
      <c r="C841" s="91" t="s">
        <v>677</v>
      </c>
      <c r="D841" s="175" t="s">
        <v>171</v>
      </c>
      <c r="E841" s="175"/>
      <c r="F841" s="84">
        <v>9.1999999999999993</v>
      </c>
      <c r="G841" s="175">
        <v>118.86</v>
      </c>
      <c r="H841" s="175">
        <v>410.08</v>
      </c>
      <c r="I841" s="84">
        <v>512.6</v>
      </c>
      <c r="J841" s="84"/>
      <c r="K841" s="185">
        <v>131.35</v>
      </c>
      <c r="L841" s="185">
        <f t="shared" si="83"/>
        <v>1208.4199999999998</v>
      </c>
      <c r="M841" s="185">
        <f t="shared" si="86"/>
        <v>2660.9408399999998</v>
      </c>
      <c r="N841" s="186">
        <f t="shared" si="87"/>
        <v>3326.1760499999996</v>
      </c>
      <c r="O841" s="398">
        <f>M841*$N$1*$N$3</f>
        <v>3512.4419088</v>
      </c>
    </row>
    <row r="842" spans="2:15" ht="30" x14ac:dyDescent="0.25">
      <c r="B842" s="44" t="s">
        <v>678</v>
      </c>
      <c r="C842" s="91"/>
      <c r="D842" s="175"/>
      <c r="E842" s="175"/>
      <c r="F842" s="84"/>
      <c r="G842" s="175"/>
      <c r="H842" s="175"/>
      <c r="I842" s="84"/>
      <c r="J842" s="84"/>
      <c r="K842" s="185"/>
      <c r="L842" s="185"/>
      <c r="M842" s="185"/>
      <c r="N842" s="186"/>
      <c r="O842" s="398"/>
    </row>
    <row r="843" spans="2:15" ht="30" x14ac:dyDescent="0.25">
      <c r="B843" s="44" t="s">
        <v>679</v>
      </c>
      <c r="C843" s="84" t="s">
        <v>400</v>
      </c>
      <c r="D843" s="175" t="s">
        <v>171</v>
      </c>
      <c r="E843" s="175"/>
      <c r="F843" s="84">
        <v>1.2</v>
      </c>
      <c r="G843" s="175">
        <v>15.6</v>
      </c>
      <c r="H843" s="175">
        <v>53.49</v>
      </c>
      <c r="I843" s="84">
        <v>66.86</v>
      </c>
      <c r="J843" s="84">
        <v>70.599999999999994</v>
      </c>
      <c r="K843" s="185">
        <v>131.35</v>
      </c>
      <c r="L843" s="185">
        <f t="shared" ref="L843:L859" si="88">F843*K843</f>
        <v>157.61999999999998</v>
      </c>
      <c r="M843" s="185">
        <f>L843*2.202</f>
        <v>347.07923999999991</v>
      </c>
      <c r="N843" s="186">
        <f t="shared" ref="N843:N848" si="89">M843*$N$2</f>
        <v>433.84904999999992</v>
      </c>
      <c r="O843" s="398">
        <f>M843*$N$1*$N$3</f>
        <v>458.14459679999993</v>
      </c>
    </row>
    <row r="844" spans="2:15" x14ac:dyDescent="0.25">
      <c r="B844" s="59" t="s">
        <v>680</v>
      </c>
      <c r="C844" s="84" t="s">
        <v>189</v>
      </c>
      <c r="D844" s="175" t="s">
        <v>171</v>
      </c>
      <c r="E844" s="175"/>
      <c r="F844" s="84">
        <v>1.64</v>
      </c>
      <c r="G844" s="175">
        <v>21.19</v>
      </c>
      <c r="H844" s="175">
        <v>73.099999999999994</v>
      </c>
      <c r="I844" s="84">
        <v>91.38</v>
      </c>
      <c r="J844" s="84">
        <v>96.5</v>
      </c>
      <c r="K844" s="185">
        <v>131.35</v>
      </c>
      <c r="L844" s="185">
        <f t="shared" si="88"/>
        <v>215.41399999999999</v>
      </c>
      <c r="M844" s="185">
        <f>L844*2.202</f>
        <v>474.34162799999996</v>
      </c>
      <c r="N844" s="186">
        <f t="shared" si="89"/>
        <v>592.92703499999993</v>
      </c>
      <c r="O844" s="398">
        <f>M844*$N$1*$N$3</f>
        <v>626.13094895999996</v>
      </c>
    </row>
    <row r="845" spans="2:15" ht="30" x14ac:dyDescent="0.25">
      <c r="B845" s="59" t="s">
        <v>681</v>
      </c>
      <c r="C845" s="84" t="s">
        <v>105</v>
      </c>
      <c r="D845" s="175" t="s">
        <v>171</v>
      </c>
      <c r="E845" s="175"/>
      <c r="F845" s="84">
        <v>8.06</v>
      </c>
      <c r="G845" s="175">
        <v>104.14</v>
      </c>
      <c r="H845" s="175">
        <v>359.27</v>
      </c>
      <c r="I845" s="84">
        <v>449.08</v>
      </c>
      <c r="J845" s="84"/>
      <c r="K845" s="185">
        <v>131.35</v>
      </c>
      <c r="L845" s="185">
        <f t="shared" si="88"/>
        <v>1058.681</v>
      </c>
      <c r="M845" s="185">
        <f>L845*2.202</f>
        <v>2331.2155619999999</v>
      </c>
      <c r="N845" s="186">
        <f t="shared" si="89"/>
        <v>2914.0194524999997</v>
      </c>
      <c r="O845" s="398">
        <v>0</v>
      </c>
    </row>
    <row r="846" spans="2:15" ht="20.25" customHeight="1" x14ac:dyDescent="0.25">
      <c r="B846" s="44" t="s">
        <v>682</v>
      </c>
      <c r="C846" s="174" t="s">
        <v>105</v>
      </c>
      <c r="D846" s="219" t="s">
        <v>171</v>
      </c>
      <c r="E846" s="219"/>
      <c r="F846" s="174">
        <v>3.41</v>
      </c>
      <c r="G846" s="219">
        <v>44.06</v>
      </c>
      <c r="H846" s="219">
        <v>152</v>
      </c>
      <c r="I846" s="174">
        <v>190</v>
      </c>
      <c r="J846" s="174"/>
      <c r="K846" s="185">
        <v>131.35</v>
      </c>
      <c r="L846" s="222">
        <f t="shared" si="88"/>
        <v>447.90350000000001</v>
      </c>
      <c r="M846" s="222">
        <f>L846*2.202</f>
        <v>986.28350699999999</v>
      </c>
      <c r="N846" s="223">
        <f t="shared" si="89"/>
        <v>1232.8543837499999</v>
      </c>
      <c r="O846" s="402">
        <v>0</v>
      </c>
    </row>
    <row r="847" spans="2:15" x14ac:dyDescent="0.25">
      <c r="B847" s="59" t="s">
        <v>683</v>
      </c>
      <c r="C847" s="84" t="s">
        <v>105</v>
      </c>
      <c r="D847" s="175" t="s">
        <v>171</v>
      </c>
      <c r="E847" s="175"/>
      <c r="F847" s="84">
        <v>0.72</v>
      </c>
      <c r="G847" s="175">
        <v>9.3000000000000007</v>
      </c>
      <c r="H847" s="175">
        <v>32.090000000000003</v>
      </c>
      <c r="I847" s="84">
        <v>40.119999999999997</v>
      </c>
      <c r="J847" s="84">
        <v>42.4</v>
      </c>
      <c r="K847" s="185">
        <v>131.35</v>
      </c>
      <c r="L847" s="185">
        <f t="shared" si="88"/>
        <v>94.571999999999989</v>
      </c>
      <c r="M847" s="185">
        <f>L847*2.202</f>
        <v>208.24754399999998</v>
      </c>
      <c r="N847" s="186">
        <f t="shared" si="89"/>
        <v>260.30942999999996</v>
      </c>
      <c r="O847" s="398">
        <f>M847*$N$1*$N$3</f>
        <v>274.88675807999999</v>
      </c>
    </row>
    <row r="848" spans="2:15" ht="15" customHeight="1" x14ac:dyDescent="0.25">
      <c r="B848" s="474" t="s">
        <v>684</v>
      </c>
      <c r="C848" s="84" t="s">
        <v>105</v>
      </c>
      <c r="D848" s="175" t="s">
        <v>665</v>
      </c>
      <c r="E848" s="215"/>
      <c r="F848" s="291">
        <v>3</v>
      </c>
      <c r="G848" s="215">
        <v>62.7</v>
      </c>
      <c r="H848" s="175">
        <v>483.76</v>
      </c>
      <c r="I848" s="84">
        <v>604.70000000000005</v>
      </c>
      <c r="J848" s="84">
        <v>638.6</v>
      </c>
      <c r="K848" s="185">
        <v>153.06</v>
      </c>
      <c r="L848" s="185">
        <f t="shared" si="88"/>
        <v>459.18</v>
      </c>
      <c r="M848" s="185">
        <f>(L848+L849)*2.202</f>
        <v>2746.5105599999997</v>
      </c>
      <c r="N848" s="186">
        <f t="shared" si="89"/>
        <v>3433.1381999999994</v>
      </c>
      <c r="O848" s="398">
        <f>M848*$N$1*$N$3</f>
        <v>3625.3939391999997</v>
      </c>
    </row>
    <row r="849" spans="2:15" x14ac:dyDescent="0.25">
      <c r="B849" s="474"/>
      <c r="C849" s="84"/>
      <c r="D849" s="175" t="s">
        <v>171</v>
      </c>
      <c r="E849" s="215"/>
      <c r="F849" s="291">
        <v>6</v>
      </c>
      <c r="G849" s="215">
        <v>77.52</v>
      </c>
      <c r="H849" s="175"/>
      <c r="I849" s="84"/>
      <c r="J849" s="84"/>
      <c r="K849" s="185">
        <v>131.35</v>
      </c>
      <c r="L849" s="185">
        <f t="shared" si="88"/>
        <v>788.09999999999991</v>
      </c>
      <c r="M849" s="185"/>
      <c r="N849" s="186"/>
      <c r="O849" s="398"/>
    </row>
    <row r="850" spans="2:15" x14ac:dyDescent="0.25">
      <c r="B850" s="59" t="s">
        <v>195</v>
      </c>
      <c r="C850" s="84"/>
      <c r="D850" s="175" t="s">
        <v>665</v>
      </c>
      <c r="E850" s="215"/>
      <c r="F850" s="291">
        <v>4</v>
      </c>
      <c r="G850" s="215">
        <v>83.6</v>
      </c>
      <c r="H850" s="175">
        <v>645.01</v>
      </c>
      <c r="I850" s="84">
        <v>806.27</v>
      </c>
      <c r="J850" s="84">
        <v>851.4</v>
      </c>
      <c r="K850" s="185">
        <v>153.06</v>
      </c>
      <c r="L850" s="185">
        <f t="shared" si="88"/>
        <v>612.24</v>
      </c>
      <c r="M850" s="185">
        <f>(L850+L851)*2.202</f>
        <v>3662.0140799999999</v>
      </c>
      <c r="N850" s="186">
        <f>M850*$N$2</f>
        <v>4577.5176000000001</v>
      </c>
      <c r="O850" s="398">
        <f>M850*$N$1*$N$3</f>
        <v>4833.8585856</v>
      </c>
    </row>
    <row r="851" spans="2:15" x14ac:dyDescent="0.25">
      <c r="B851" s="59"/>
      <c r="C851" s="84"/>
      <c r="D851" s="175" t="s">
        <v>171</v>
      </c>
      <c r="E851" s="215"/>
      <c r="F851" s="291">
        <v>8</v>
      </c>
      <c r="G851" s="215">
        <v>103.36</v>
      </c>
      <c r="H851" s="175"/>
      <c r="I851" s="84"/>
      <c r="J851" s="84"/>
      <c r="K851" s="185">
        <v>131.35</v>
      </c>
      <c r="L851" s="185">
        <f t="shared" si="88"/>
        <v>1050.8</v>
      </c>
      <c r="M851" s="185"/>
      <c r="N851" s="186"/>
      <c r="O851" s="398"/>
    </row>
    <row r="852" spans="2:15" ht="15" customHeight="1" x14ac:dyDescent="0.25">
      <c r="B852" s="474" t="s">
        <v>685</v>
      </c>
      <c r="C852" s="84" t="s">
        <v>105</v>
      </c>
      <c r="D852" s="175" t="s">
        <v>665</v>
      </c>
      <c r="E852" s="215"/>
      <c r="F852" s="291">
        <v>1.5</v>
      </c>
      <c r="G852" s="215">
        <v>31.35</v>
      </c>
      <c r="H852" s="175">
        <v>175.02</v>
      </c>
      <c r="I852" s="84">
        <v>218.77</v>
      </c>
      <c r="J852" s="84">
        <v>231</v>
      </c>
      <c r="K852" s="185">
        <v>153.06</v>
      </c>
      <c r="L852" s="185">
        <f t="shared" si="88"/>
        <v>229.59</v>
      </c>
      <c r="M852" s="185">
        <f>(L852+L853)*2.202</f>
        <v>939.40623000000005</v>
      </c>
      <c r="N852" s="186">
        <f>M852*$N$2</f>
        <v>1174.2577875000002</v>
      </c>
      <c r="O852" s="398">
        <f>M852*$N$1*$N$3</f>
        <v>1240.0162236000003</v>
      </c>
    </row>
    <row r="853" spans="2:15" x14ac:dyDescent="0.25">
      <c r="B853" s="474"/>
      <c r="C853" s="84"/>
      <c r="D853" s="175" t="s">
        <v>171</v>
      </c>
      <c r="E853" s="215"/>
      <c r="F853" s="291">
        <v>1.5</v>
      </c>
      <c r="G853" s="215">
        <v>19.38</v>
      </c>
      <c r="H853" s="175"/>
      <c r="I853" s="84"/>
      <c r="J853" s="84"/>
      <c r="K853" s="185">
        <v>131.35</v>
      </c>
      <c r="L853" s="185">
        <f t="shared" si="88"/>
        <v>197.02499999999998</v>
      </c>
      <c r="M853" s="185"/>
      <c r="N853" s="186"/>
      <c r="O853" s="398"/>
    </row>
    <row r="854" spans="2:15" ht="21" customHeight="1" x14ac:dyDescent="0.25">
      <c r="B854" s="474" t="s">
        <v>686</v>
      </c>
      <c r="C854" s="84" t="s">
        <v>687</v>
      </c>
      <c r="D854" s="175" t="s">
        <v>665</v>
      </c>
      <c r="E854" s="215"/>
      <c r="F854" s="216">
        <v>1.5</v>
      </c>
      <c r="G854" s="215">
        <v>31.35</v>
      </c>
      <c r="H854" s="175">
        <v>275.72000000000003</v>
      </c>
      <c r="I854" s="84">
        <v>344.66</v>
      </c>
      <c r="J854" s="84">
        <v>364</v>
      </c>
      <c r="K854" s="185">
        <v>153.06</v>
      </c>
      <c r="L854" s="185">
        <f t="shared" si="88"/>
        <v>229.59</v>
      </c>
      <c r="M854" s="185">
        <f>(L854+L855+L856)*2.202</f>
        <v>1607.6801999999998</v>
      </c>
      <c r="N854" s="186">
        <f>M854*$N$2</f>
        <v>2009.6002499999997</v>
      </c>
      <c r="O854" s="398">
        <f>M854*$N$1*$N$3</f>
        <v>2122.1378639999998</v>
      </c>
    </row>
    <row r="855" spans="2:15" ht="21" customHeight="1" x14ac:dyDescent="0.25">
      <c r="B855" s="474"/>
      <c r="C855" s="84"/>
      <c r="D855" s="175" t="s">
        <v>171</v>
      </c>
      <c r="E855" s="215"/>
      <c r="F855" s="216">
        <v>1.5</v>
      </c>
      <c r="G855" s="215">
        <v>19.38</v>
      </c>
      <c r="H855" s="175"/>
      <c r="I855" s="84"/>
      <c r="J855" s="84"/>
      <c r="K855" s="185">
        <v>131.35</v>
      </c>
      <c r="L855" s="185">
        <f t="shared" si="88"/>
        <v>197.02499999999998</v>
      </c>
      <c r="M855" s="185"/>
      <c r="N855" s="186"/>
      <c r="O855" s="398"/>
    </row>
    <row r="856" spans="2:15" ht="21" customHeight="1" x14ac:dyDescent="0.25">
      <c r="B856" s="474"/>
      <c r="C856" s="84"/>
      <c r="D856" s="175" t="s">
        <v>200</v>
      </c>
      <c r="E856" s="215"/>
      <c r="F856" s="216">
        <v>1.75</v>
      </c>
      <c r="G856" s="215">
        <v>23.19</v>
      </c>
      <c r="H856" s="175"/>
      <c r="I856" s="84"/>
      <c r="J856" s="84"/>
      <c r="K856" s="185">
        <v>173.42</v>
      </c>
      <c r="L856" s="185">
        <f t="shared" si="88"/>
        <v>303.48499999999996</v>
      </c>
      <c r="M856" s="185"/>
      <c r="N856" s="186"/>
      <c r="O856" s="398"/>
    </row>
    <row r="857" spans="2:15" ht="16.5" customHeight="1" x14ac:dyDescent="0.25">
      <c r="B857" s="474" t="s">
        <v>688</v>
      </c>
      <c r="C857" s="84" t="s">
        <v>105</v>
      </c>
      <c r="D857" s="175" t="s">
        <v>665</v>
      </c>
      <c r="E857" s="215"/>
      <c r="F857" s="216">
        <v>2</v>
      </c>
      <c r="G857" s="215">
        <v>41.8</v>
      </c>
      <c r="H857" s="175">
        <v>348.45</v>
      </c>
      <c r="I857" s="84">
        <v>435.56</v>
      </c>
      <c r="J857" s="84">
        <v>460</v>
      </c>
      <c r="K857" s="185">
        <v>153.06</v>
      </c>
      <c r="L857" s="185">
        <f t="shared" si="88"/>
        <v>306.12</v>
      </c>
      <c r="M857" s="185">
        <f>(L857+L858+L859)*2.202</f>
        <v>2016.2833199999995</v>
      </c>
      <c r="N857" s="186">
        <f>M857*$N$2</f>
        <v>2520.3541499999992</v>
      </c>
      <c r="O857" s="398">
        <f>M857*$N$1*$N$3</f>
        <v>2661.4939823999998</v>
      </c>
    </row>
    <row r="858" spans="2:15" ht="16.5" customHeight="1" x14ac:dyDescent="0.25">
      <c r="B858" s="474"/>
      <c r="C858" s="84"/>
      <c r="D858" s="175" t="s">
        <v>689</v>
      </c>
      <c r="E858" s="215"/>
      <c r="F858" s="216">
        <v>2</v>
      </c>
      <c r="G858" s="215">
        <v>25.84</v>
      </c>
      <c r="H858" s="175"/>
      <c r="I858" s="84"/>
      <c r="J858" s="84"/>
      <c r="K858" s="185">
        <v>131.35</v>
      </c>
      <c r="L858" s="185">
        <f t="shared" si="88"/>
        <v>262.7</v>
      </c>
      <c r="M858" s="185"/>
      <c r="N858" s="186"/>
      <c r="O858" s="398"/>
    </row>
    <row r="859" spans="2:15" ht="16.5" customHeight="1" x14ac:dyDescent="0.25">
      <c r="B859" s="474"/>
      <c r="C859" s="84"/>
      <c r="D859" s="175" t="s">
        <v>200</v>
      </c>
      <c r="E859" s="215"/>
      <c r="F859" s="216">
        <v>2</v>
      </c>
      <c r="G859" s="215">
        <v>33.36</v>
      </c>
      <c r="H859" s="175"/>
      <c r="I859" s="84"/>
      <c r="J859" s="84"/>
      <c r="K859" s="185">
        <v>173.42</v>
      </c>
      <c r="L859" s="185">
        <f t="shared" si="88"/>
        <v>346.84</v>
      </c>
      <c r="M859" s="185"/>
      <c r="N859" s="186"/>
      <c r="O859" s="398"/>
    </row>
    <row r="860" spans="2:15" ht="30" x14ac:dyDescent="0.25">
      <c r="B860" s="166" t="s">
        <v>690</v>
      </c>
      <c r="C860" s="84"/>
      <c r="D860" s="175"/>
      <c r="E860" s="175"/>
      <c r="F860" s="84"/>
      <c r="G860" s="175"/>
      <c r="H860" s="175"/>
      <c r="I860" s="175"/>
      <c r="J860" s="175"/>
      <c r="K860" s="185"/>
      <c r="L860" s="84"/>
      <c r="M860" s="185"/>
      <c r="N860" s="186"/>
      <c r="O860" s="398"/>
    </row>
    <row r="861" spans="2:15" ht="30" x14ac:dyDescent="0.25">
      <c r="B861" s="166" t="s">
        <v>691</v>
      </c>
      <c r="C861" s="84"/>
      <c r="D861" s="175"/>
      <c r="E861" s="175"/>
      <c r="F861" s="84"/>
      <c r="G861" s="175"/>
      <c r="H861" s="175"/>
      <c r="I861" s="175"/>
      <c r="J861" s="175"/>
      <c r="K861" s="185"/>
      <c r="L861" s="84"/>
      <c r="M861" s="185"/>
      <c r="N861" s="186"/>
      <c r="O861" s="398"/>
    </row>
    <row r="862" spans="2:15" x14ac:dyDescent="0.25">
      <c r="B862" s="166" t="s">
        <v>692</v>
      </c>
      <c r="C862" s="84"/>
      <c r="D862" s="175"/>
      <c r="E862" s="175"/>
      <c r="F862" s="84"/>
      <c r="G862" s="175"/>
      <c r="H862" s="175"/>
      <c r="I862" s="175"/>
      <c r="J862" s="175"/>
      <c r="K862" s="185"/>
      <c r="L862" s="84"/>
      <c r="M862" s="185"/>
      <c r="N862" s="186"/>
      <c r="O862" s="398"/>
    </row>
    <row r="863" spans="2:15" ht="30" x14ac:dyDescent="0.25">
      <c r="B863" s="44" t="s">
        <v>693</v>
      </c>
      <c r="C863" s="174" t="s">
        <v>694</v>
      </c>
      <c r="D863" s="219" t="s">
        <v>171</v>
      </c>
      <c r="E863" s="219"/>
      <c r="F863" s="174">
        <v>2.14</v>
      </c>
      <c r="G863" s="219">
        <v>27.65</v>
      </c>
      <c r="H863" s="219">
        <v>309.94</v>
      </c>
      <c r="I863" s="174">
        <v>387.42</v>
      </c>
      <c r="J863" s="174">
        <v>409.1</v>
      </c>
      <c r="K863" s="185">
        <v>131.35</v>
      </c>
      <c r="L863" s="222">
        <f>F863*K863</f>
        <v>281.089</v>
      </c>
      <c r="M863" s="222">
        <f>(L863+L864)*2.202</f>
        <v>2021.2382603999999</v>
      </c>
      <c r="N863" s="223">
        <f>M863*$N$2</f>
        <v>2526.5478254999998</v>
      </c>
      <c r="O863" s="402">
        <f>M863*$N$1*$N$3</f>
        <v>2668.0345037279999</v>
      </c>
    </row>
    <row r="864" spans="2:15" x14ac:dyDescent="0.25">
      <c r="B864" s="59" t="s">
        <v>695</v>
      </c>
      <c r="C864" s="84"/>
      <c r="D864" s="175" t="s">
        <v>126</v>
      </c>
      <c r="E864" s="175"/>
      <c r="F864" s="84">
        <v>4.28</v>
      </c>
      <c r="G864" s="175">
        <v>62.19</v>
      </c>
      <c r="H864" s="175"/>
      <c r="I864" s="84"/>
      <c r="J864" s="84"/>
      <c r="K864" s="222">
        <v>148.79</v>
      </c>
      <c r="L864" s="185">
        <f>F864*K864</f>
        <v>636.82119999999998</v>
      </c>
      <c r="M864" s="185"/>
      <c r="N864" s="254"/>
      <c r="O864" s="407"/>
    </row>
    <row r="865" spans="2:15" ht="30" x14ac:dyDescent="0.25">
      <c r="B865" s="166" t="s">
        <v>696</v>
      </c>
      <c r="C865" s="84"/>
      <c r="D865" s="175"/>
      <c r="E865" s="175"/>
      <c r="F865" s="84"/>
      <c r="G865" s="175"/>
      <c r="H865" s="175"/>
      <c r="I865" s="84"/>
      <c r="J865" s="84"/>
      <c r="K865" s="185"/>
      <c r="L865" s="185"/>
      <c r="M865" s="185"/>
      <c r="N865" s="254"/>
      <c r="O865" s="407"/>
    </row>
    <row r="866" spans="2:15" ht="30" x14ac:dyDescent="0.25">
      <c r="B866" s="59" t="s">
        <v>697</v>
      </c>
      <c r="C866" s="84" t="s">
        <v>694</v>
      </c>
      <c r="D866" s="175" t="s">
        <v>171</v>
      </c>
      <c r="E866" s="175"/>
      <c r="F866" s="84">
        <v>2.33</v>
      </c>
      <c r="G866" s="175">
        <v>30.1</v>
      </c>
      <c r="H866" s="175">
        <v>337.96</v>
      </c>
      <c r="I866" s="84">
        <v>422.45</v>
      </c>
      <c r="J866" s="84">
        <v>448.1</v>
      </c>
      <c r="K866" s="185">
        <v>131.35</v>
      </c>
      <c r="L866" s="185">
        <f>F866*K866</f>
        <v>306.0455</v>
      </c>
      <c r="M866" s="185">
        <f>(L866+L867)*2.202</f>
        <v>2203.9703496000002</v>
      </c>
      <c r="N866" s="186">
        <f>M866*$N$2</f>
        <v>2754.9629370000002</v>
      </c>
      <c r="O866" s="398">
        <f>M866*$N$1*$N$3</f>
        <v>2909.2408614720007</v>
      </c>
    </row>
    <row r="867" spans="2:15" x14ac:dyDescent="0.25">
      <c r="B867" s="59" t="s">
        <v>698</v>
      </c>
      <c r="C867" s="84"/>
      <c r="D867" s="175" t="s">
        <v>126</v>
      </c>
      <c r="E867" s="175"/>
      <c r="F867" s="84">
        <v>4.67</v>
      </c>
      <c r="G867" s="175">
        <v>67.86</v>
      </c>
      <c r="H867" s="175"/>
      <c r="I867" s="84"/>
      <c r="J867" s="84"/>
      <c r="K867" s="222">
        <v>148.79</v>
      </c>
      <c r="L867" s="185">
        <f>F867*K867</f>
        <v>694.84929999999997</v>
      </c>
      <c r="M867" s="185"/>
      <c r="N867" s="186"/>
      <c r="O867" s="398"/>
    </row>
    <row r="868" spans="2:15" ht="30" x14ac:dyDescent="0.25">
      <c r="B868" s="59" t="s">
        <v>699</v>
      </c>
      <c r="C868" s="84" t="s">
        <v>411</v>
      </c>
      <c r="D868" s="175" t="s">
        <v>126</v>
      </c>
      <c r="E868" s="175"/>
      <c r="F868" s="84">
        <v>4.32</v>
      </c>
      <c r="G868" s="175">
        <v>62.77</v>
      </c>
      <c r="H868" s="175">
        <v>216.56</v>
      </c>
      <c r="I868" s="84">
        <v>270.69</v>
      </c>
      <c r="J868" s="84">
        <v>285.89999999999998</v>
      </c>
      <c r="K868" s="222">
        <v>148.79</v>
      </c>
      <c r="L868" s="185">
        <f>F868*K868</f>
        <v>642.77279999999996</v>
      </c>
      <c r="M868" s="185">
        <f>L868*2.202</f>
        <v>1415.3857055999999</v>
      </c>
      <c r="N868" s="186">
        <f>M868*$N$2</f>
        <v>1769.2321319999999</v>
      </c>
      <c r="O868" s="398">
        <f>M868*$N$1*$N$3</f>
        <v>1868.3091313919999</v>
      </c>
    </row>
    <row r="869" spans="2:15" x14ac:dyDescent="0.25">
      <c r="B869" s="59" t="s">
        <v>475</v>
      </c>
      <c r="C869" s="84" t="s">
        <v>105</v>
      </c>
      <c r="D869" s="175" t="s">
        <v>126</v>
      </c>
      <c r="E869" s="175"/>
      <c r="F869" s="84">
        <v>5.18</v>
      </c>
      <c r="G869" s="175">
        <v>75.27</v>
      </c>
      <c r="H869" s="175">
        <v>259.67</v>
      </c>
      <c r="I869" s="84">
        <v>324.58</v>
      </c>
      <c r="J869" s="84">
        <v>342.8</v>
      </c>
      <c r="K869" s="222">
        <v>148.79</v>
      </c>
      <c r="L869" s="185">
        <f>F869*K869</f>
        <v>770.73219999999992</v>
      </c>
      <c r="M869" s="185">
        <f>L869*2.202</f>
        <v>1697.1523043999998</v>
      </c>
      <c r="N869" s="186">
        <f>M869*$N$2</f>
        <v>2121.4403804999997</v>
      </c>
      <c r="O869" s="398">
        <f>M869*$N$1*$N$3</f>
        <v>2240.2410418079999</v>
      </c>
    </row>
    <row r="870" spans="2:15" ht="21" customHeight="1" x14ac:dyDescent="0.25">
      <c r="B870" s="59" t="s">
        <v>700</v>
      </c>
      <c r="C870" s="84" t="s">
        <v>105</v>
      </c>
      <c r="D870" s="175" t="s">
        <v>126</v>
      </c>
      <c r="E870" s="175"/>
      <c r="F870" s="185">
        <v>6.5</v>
      </c>
      <c r="G870" s="175">
        <v>94.45</v>
      </c>
      <c r="H870" s="175">
        <v>325.83999999999997</v>
      </c>
      <c r="I870" s="84">
        <v>407.29</v>
      </c>
      <c r="J870" s="84"/>
      <c r="K870" s="222">
        <v>148.79</v>
      </c>
      <c r="L870" s="185">
        <f>F870*K870</f>
        <v>967.13499999999999</v>
      </c>
      <c r="M870" s="185">
        <f>L870*2.202</f>
        <v>2129.6312699999999</v>
      </c>
      <c r="N870" s="186">
        <f>M870*$N$2</f>
        <v>2662.0390874999998</v>
      </c>
      <c r="O870" s="398">
        <v>0</v>
      </c>
    </row>
    <row r="871" spans="2:15" ht="30.75" customHeight="1" x14ac:dyDescent="0.25">
      <c r="B871" s="59" t="s">
        <v>701</v>
      </c>
      <c r="C871" s="84"/>
      <c r="D871" s="175"/>
      <c r="E871" s="175"/>
      <c r="F871" s="84"/>
      <c r="G871" s="175"/>
      <c r="H871" s="175"/>
      <c r="I871" s="84"/>
      <c r="J871" s="84"/>
      <c r="K871" s="185"/>
      <c r="L871" s="185"/>
      <c r="M871" s="185"/>
      <c r="N871" s="186"/>
      <c r="O871" s="398"/>
    </row>
    <row r="872" spans="2:15" ht="21" customHeight="1" x14ac:dyDescent="0.25">
      <c r="B872" s="59" t="s">
        <v>702</v>
      </c>
      <c r="C872" s="84" t="s">
        <v>411</v>
      </c>
      <c r="D872" s="175" t="s">
        <v>171</v>
      </c>
      <c r="E872" s="175"/>
      <c r="F872" s="84">
        <v>0.14000000000000001</v>
      </c>
      <c r="G872" s="175">
        <v>1.81</v>
      </c>
      <c r="H872" s="175">
        <v>6.24</v>
      </c>
      <c r="I872" s="84">
        <v>7.8</v>
      </c>
      <c r="J872" s="84">
        <v>8.1999999999999993</v>
      </c>
      <c r="K872" s="185">
        <v>131.35</v>
      </c>
      <c r="L872" s="185">
        <f>F872*K872</f>
        <v>18.388999999999999</v>
      </c>
      <c r="M872" s="185">
        <f>L872*2.202</f>
        <v>40.492577999999995</v>
      </c>
      <c r="N872" s="186">
        <f>M872*$N$2</f>
        <v>50.61572249999999</v>
      </c>
      <c r="O872" s="398">
        <f>M872*$N$1*$N$3</f>
        <v>53.450202959999999</v>
      </c>
    </row>
    <row r="873" spans="2:15" ht="21" customHeight="1" x14ac:dyDescent="0.25">
      <c r="B873" s="44" t="s">
        <v>648</v>
      </c>
      <c r="C873" s="174" t="s">
        <v>105</v>
      </c>
      <c r="D873" s="219" t="s">
        <v>171</v>
      </c>
      <c r="E873" s="219"/>
      <c r="F873" s="174">
        <v>0.28999999999999998</v>
      </c>
      <c r="G873" s="219">
        <v>3.75</v>
      </c>
      <c r="H873" s="219">
        <v>12.93</v>
      </c>
      <c r="I873" s="174">
        <v>16.16</v>
      </c>
      <c r="J873" s="174">
        <v>17.100000000000001</v>
      </c>
      <c r="K873" s="185">
        <v>131.35</v>
      </c>
      <c r="L873" s="222">
        <f>F873*K873</f>
        <v>38.091499999999996</v>
      </c>
      <c r="M873" s="185">
        <f>L873*2.202</f>
        <v>83.877482999999984</v>
      </c>
      <c r="N873" s="223">
        <f>M873*$N$2</f>
        <v>104.84685374999998</v>
      </c>
      <c r="O873" s="402">
        <f>M873*$N$1*$N$3</f>
        <v>110.71827755999999</v>
      </c>
    </row>
    <row r="874" spans="2:15" ht="21" customHeight="1" x14ac:dyDescent="0.25">
      <c r="B874" s="59" t="s">
        <v>160</v>
      </c>
      <c r="C874" s="84" t="s">
        <v>105</v>
      </c>
      <c r="D874" s="175" t="s">
        <v>171</v>
      </c>
      <c r="E874" s="175"/>
      <c r="F874" s="84">
        <v>0.43</v>
      </c>
      <c r="G874" s="175">
        <v>5.56</v>
      </c>
      <c r="H874" s="175">
        <v>19.170000000000002</v>
      </c>
      <c r="I874" s="84">
        <v>23.96</v>
      </c>
      <c r="J874" s="84"/>
      <c r="K874" s="185">
        <v>131.35</v>
      </c>
      <c r="L874" s="185">
        <f>F874*K874</f>
        <v>56.480499999999999</v>
      </c>
      <c r="M874" s="185">
        <f>L874*2.202</f>
        <v>124.37006099999999</v>
      </c>
      <c r="N874" s="186">
        <f>M874*$N$2</f>
        <v>155.46257624999998</v>
      </c>
      <c r="O874" s="398">
        <v>0</v>
      </c>
    </row>
    <row r="875" spans="2:15" ht="21.75" customHeight="1" x14ac:dyDescent="0.25">
      <c r="B875" s="53" t="s">
        <v>703</v>
      </c>
      <c r="C875" s="84" t="s">
        <v>105</v>
      </c>
      <c r="D875" s="175" t="s">
        <v>171</v>
      </c>
      <c r="E875" s="175"/>
      <c r="F875" s="84">
        <v>0.65</v>
      </c>
      <c r="G875" s="175">
        <v>8.4</v>
      </c>
      <c r="H875" s="175">
        <v>28.97</v>
      </c>
      <c r="I875" s="84">
        <v>36.32</v>
      </c>
      <c r="J875" s="84"/>
      <c r="K875" s="185">
        <v>131.35</v>
      </c>
      <c r="L875" s="84">
        <f>F875*K875</f>
        <v>85.377499999999998</v>
      </c>
      <c r="M875" s="185">
        <f>L875*2.202</f>
        <v>188.00125499999999</v>
      </c>
      <c r="N875" s="186">
        <f>M875*$N$2</f>
        <v>235.00156874999999</v>
      </c>
      <c r="O875" s="398">
        <v>0</v>
      </c>
    </row>
    <row r="876" spans="2:15" ht="18.75" customHeight="1" x14ac:dyDescent="0.25">
      <c r="B876" s="53" t="s">
        <v>704</v>
      </c>
      <c r="C876" s="91" t="s">
        <v>241</v>
      </c>
      <c r="D876" s="175" t="s">
        <v>171</v>
      </c>
      <c r="E876" s="175"/>
      <c r="F876" s="84">
        <v>1.44</v>
      </c>
      <c r="G876" s="175">
        <v>18.600000000000001</v>
      </c>
      <c r="H876" s="175">
        <v>64.19</v>
      </c>
      <c r="I876" s="84">
        <v>80.23</v>
      </c>
      <c r="J876" s="84">
        <v>84.7</v>
      </c>
      <c r="K876" s="185">
        <v>131.35</v>
      </c>
      <c r="L876" s="185">
        <f>F876*K876</f>
        <v>189.14399999999998</v>
      </c>
      <c r="M876" s="185">
        <f>L876*2.202</f>
        <v>416.49508799999995</v>
      </c>
      <c r="N876" s="186">
        <f>M876*$N$2</f>
        <v>520.61885999999993</v>
      </c>
      <c r="O876" s="398">
        <f>M876*$N$1*$N$3</f>
        <v>549.77351615999999</v>
      </c>
    </row>
    <row r="877" spans="2:15" ht="18.75" customHeight="1" x14ac:dyDescent="0.25">
      <c r="B877" s="44" t="s">
        <v>705</v>
      </c>
      <c r="C877" s="91"/>
      <c r="D877" s="175"/>
      <c r="E877" s="175"/>
      <c r="F877" s="84"/>
      <c r="G877" s="175"/>
      <c r="H877" s="175"/>
      <c r="I877" s="84"/>
      <c r="J877" s="84"/>
      <c r="K877" s="185"/>
      <c r="L877" s="185"/>
      <c r="M877" s="185"/>
      <c r="N877" s="186"/>
      <c r="O877" s="398"/>
    </row>
    <row r="878" spans="2:15" ht="18.75" customHeight="1" x14ac:dyDescent="0.25">
      <c r="B878" s="44" t="s">
        <v>706</v>
      </c>
      <c r="C878" s="84" t="s">
        <v>105</v>
      </c>
      <c r="D878" s="175" t="s">
        <v>665</v>
      </c>
      <c r="E878" s="175"/>
      <c r="F878" s="84">
        <v>0.64</v>
      </c>
      <c r="G878" s="175">
        <v>13.38</v>
      </c>
      <c r="H878" s="175">
        <v>110.33</v>
      </c>
      <c r="I878" s="84">
        <v>137.91999999999999</v>
      </c>
      <c r="J878" s="84">
        <v>145.6</v>
      </c>
      <c r="K878" s="185">
        <v>153.06</v>
      </c>
      <c r="L878" s="185">
        <f t="shared" ref="L878:L884" si="90">F878*K878</f>
        <v>97.958399999999997</v>
      </c>
      <c r="M878" s="185">
        <f t="shared" ref="M878:M884" si="91">L878*2.202</f>
        <v>215.70439679999998</v>
      </c>
      <c r="N878" s="186">
        <f>M878*$N$2</f>
        <v>269.63049599999999</v>
      </c>
      <c r="O878" s="398">
        <f>M878*$N$1*$N$3</f>
        <v>284.72980377599998</v>
      </c>
    </row>
    <row r="879" spans="2:15" ht="18.75" customHeight="1" x14ac:dyDescent="0.25">
      <c r="B879" s="59"/>
      <c r="C879" s="84"/>
      <c r="D879" s="175" t="s">
        <v>171</v>
      </c>
      <c r="E879" s="175"/>
      <c r="F879" s="84">
        <v>1.44</v>
      </c>
      <c r="G879" s="175">
        <v>18.600000000000001</v>
      </c>
      <c r="H879" s="175"/>
      <c r="I879" s="84"/>
      <c r="J879" s="84"/>
      <c r="K879" s="185">
        <v>131.35</v>
      </c>
      <c r="L879" s="185">
        <f t="shared" si="90"/>
        <v>189.14399999999998</v>
      </c>
      <c r="M879" s="185">
        <f t="shared" si="91"/>
        <v>416.49508799999995</v>
      </c>
      <c r="N879" s="186"/>
      <c r="O879" s="398"/>
    </row>
    <row r="880" spans="2:15" x14ac:dyDescent="0.25">
      <c r="B880" s="59" t="s">
        <v>707</v>
      </c>
      <c r="C880" s="84" t="s">
        <v>105</v>
      </c>
      <c r="D880" s="175" t="s">
        <v>171</v>
      </c>
      <c r="E880" s="175"/>
      <c r="F880" s="185">
        <v>1.5</v>
      </c>
      <c r="G880" s="175">
        <v>19.38</v>
      </c>
      <c r="H880" s="175">
        <v>66.86</v>
      </c>
      <c r="I880" s="84">
        <v>83.58</v>
      </c>
      <c r="J880" s="84">
        <v>88.3</v>
      </c>
      <c r="K880" s="185">
        <v>131.35</v>
      </c>
      <c r="L880" s="84">
        <f t="shared" si="90"/>
        <v>197.02499999999998</v>
      </c>
      <c r="M880" s="185">
        <f t="shared" si="91"/>
        <v>433.84904999999992</v>
      </c>
      <c r="N880" s="186">
        <f>M880*$N$2</f>
        <v>542.31131249999987</v>
      </c>
      <c r="O880" s="398">
        <f>M880*$N$1*$N$3</f>
        <v>572.68074599999989</v>
      </c>
    </row>
    <row r="881" spans="2:15" ht="19.5" customHeight="1" x14ac:dyDescent="0.25">
      <c r="B881" s="59" t="s">
        <v>708</v>
      </c>
      <c r="C881" s="84" t="s">
        <v>709</v>
      </c>
      <c r="D881" s="175" t="s">
        <v>171</v>
      </c>
      <c r="E881" s="175"/>
      <c r="F881" s="185">
        <v>0.3</v>
      </c>
      <c r="G881" s="175">
        <v>3.88</v>
      </c>
      <c r="H881" s="175">
        <v>13.37</v>
      </c>
      <c r="I881" s="84">
        <v>16.72</v>
      </c>
      <c r="J881" s="84">
        <v>17.7</v>
      </c>
      <c r="K881" s="185">
        <v>131.35</v>
      </c>
      <c r="L881" s="84">
        <f t="shared" si="90"/>
        <v>39.404999999999994</v>
      </c>
      <c r="M881" s="185">
        <f t="shared" si="91"/>
        <v>86.769809999999978</v>
      </c>
      <c r="N881" s="186">
        <f>M881*$N$2</f>
        <v>108.46226249999998</v>
      </c>
      <c r="O881" s="398">
        <f>M881*$N$1*$N$3</f>
        <v>114.53614919999998</v>
      </c>
    </row>
    <row r="882" spans="2:15" ht="29.25" customHeight="1" x14ac:dyDescent="0.25">
      <c r="B882" s="59" t="s">
        <v>710</v>
      </c>
      <c r="C882" s="84" t="s">
        <v>711</v>
      </c>
      <c r="D882" s="175" t="s">
        <v>171</v>
      </c>
      <c r="E882" s="175"/>
      <c r="F882" s="185">
        <v>0.5</v>
      </c>
      <c r="G882" s="175">
        <v>6.46</v>
      </c>
      <c r="H882" s="175">
        <v>47.35</v>
      </c>
      <c r="I882" s="84">
        <v>59.19</v>
      </c>
      <c r="J882" s="84">
        <v>62.5</v>
      </c>
      <c r="K882" s="185">
        <v>131.35</v>
      </c>
      <c r="L882" s="84">
        <f t="shared" si="90"/>
        <v>65.674999999999997</v>
      </c>
      <c r="M882" s="185">
        <f t="shared" si="91"/>
        <v>144.61634999999998</v>
      </c>
      <c r="N882" s="186">
        <f>M882*$N$2</f>
        <v>180.77043749999999</v>
      </c>
      <c r="O882" s="398">
        <f>M882*$N$1*$N$3</f>
        <v>190.89358199999998</v>
      </c>
    </row>
    <row r="883" spans="2:15" ht="18.75" customHeight="1" x14ac:dyDescent="0.25">
      <c r="B883" s="184" t="s">
        <v>712</v>
      </c>
      <c r="C883" s="84" t="s">
        <v>713</v>
      </c>
      <c r="D883" s="175" t="s">
        <v>126</v>
      </c>
      <c r="E883" s="175"/>
      <c r="F883" s="185">
        <v>0.5</v>
      </c>
      <c r="G883" s="175">
        <v>7.27</v>
      </c>
      <c r="H883" s="175"/>
      <c r="I883" s="84"/>
      <c r="J883" s="84"/>
      <c r="K883" s="222">
        <v>148.79</v>
      </c>
      <c r="L883" s="185">
        <f t="shared" si="90"/>
        <v>74.394999999999996</v>
      </c>
      <c r="M883" s="185">
        <f t="shared" si="91"/>
        <v>163.81779</v>
      </c>
      <c r="N883" s="186"/>
      <c r="O883" s="398"/>
    </row>
    <row r="884" spans="2:15" ht="20.25" customHeight="1" x14ac:dyDescent="0.25">
      <c r="B884" s="53" t="s">
        <v>714</v>
      </c>
      <c r="C884" s="91" t="s">
        <v>715</v>
      </c>
      <c r="D884" s="175" t="s">
        <v>171</v>
      </c>
      <c r="E884" s="175"/>
      <c r="F884" s="84">
        <v>0.36</v>
      </c>
      <c r="G884" s="175">
        <v>4.6500000000000004</v>
      </c>
      <c r="H884" s="175">
        <v>16.05</v>
      </c>
      <c r="I884" s="84">
        <v>20.059999999999999</v>
      </c>
      <c r="J884" s="84">
        <v>21.2</v>
      </c>
      <c r="K884" s="185">
        <v>131.35</v>
      </c>
      <c r="L884" s="185">
        <f t="shared" si="90"/>
        <v>47.285999999999994</v>
      </c>
      <c r="M884" s="185">
        <f t="shared" si="91"/>
        <v>104.12377199999999</v>
      </c>
      <c r="N884" s="186">
        <f>M884*$N$2</f>
        <v>130.15471499999998</v>
      </c>
      <c r="O884" s="398">
        <f>M884*$N$1*$N$3</f>
        <v>137.44337904</v>
      </c>
    </row>
    <row r="885" spans="2:15" ht="20.25" customHeight="1" x14ac:dyDescent="0.25">
      <c r="B885" s="62" t="s">
        <v>716</v>
      </c>
      <c r="C885" s="91"/>
      <c r="D885" s="175"/>
      <c r="E885" s="175"/>
      <c r="F885" s="84"/>
      <c r="G885" s="175"/>
      <c r="H885" s="175"/>
      <c r="I885" s="84"/>
      <c r="J885" s="84"/>
      <c r="K885" s="185"/>
      <c r="L885" s="84"/>
      <c r="M885" s="185"/>
      <c r="N885" s="186"/>
      <c r="O885" s="398"/>
    </row>
    <row r="886" spans="2:15" ht="29.25" customHeight="1" x14ac:dyDescent="0.25">
      <c r="B886" s="61" t="s">
        <v>717</v>
      </c>
      <c r="C886" s="174" t="s">
        <v>715</v>
      </c>
      <c r="D886" s="219" t="s">
        <v>171</v>
      </c>
      <c r="E886" s="219"/>
      <c r="F886" s="174">
        <v>0.36</v>
      </c>
      <c r="G886" s="219">
        <v>4.6500000000000004</v>
      </c>
      <c r="H886" s="219">
        <v>16.05</v>
      </c>
      <c r="I886" s="174">
        <v>20.059999999999999</v>
      </c>
      <c r="J886" s="174">
        <v>21.2</v>
      </c>
      <c r="K886" s="185">
        <v>131.35</v>
      </c>
      <c r="L886" s="222">
        <f t="shared" ref="L886:L900" si="92">F886*K886</f>
        <v>47.285999999999994</v>
      </c>
      <c r="M886" s="222">
        <f>L886*2.202</f>
        <v>104.12377199999999</v>
      </c>
      <c r="N886" s="223">
        <f>M886*$N$2</f>
        <v>130.15471499999998</v>
      </c>
      <c r="O886" s="402">
        <f>M886*$N$1*$N$3</f>
        <v>137.44337904</v>
      </c>
    </row>
    <row r="887" spans="2:15" ht="45" x14ac:dyDescent="0.25">
      <c r="B887" s="59" t="s">
        <v>718</v>
      </c>
      <c r="C887" s="91" t="s">
        <v>203</v>
      </c>
      <c r="D887" s="175" t="s">
        <v>171</v>
      </c>
      <c r="E887" s="175"/>
      <c r="F887" s="84">
        <v>1.44</v>
      </c>
      <c r="G887" s="175">
        <v>18.600000000000001</v>
      </c>
      <c r="H887" s="175">
        <v>64.19</v>
      </c>
      <c r="I887" s="84">
        <v>80.23</v>
      </c>
      <c r="J887" s="84">
        <v>84.7</v>
      </c>
      <c r="K887" s="185">
        <v>131.35</v>
      </c>
      <c r="L887" s="185">
        <f t="shared" si="92"/>
        <v>189.14399999999998</v>
      </c>
      <c r="M887" s="185">
        <f>L887*2.202</f>
        <v>416.49508799999995</v>
      </c>
      <c r="N887" s="186">
        <f>M887*$N$2</f>
        <v>520.61885999999993</v>
      </c>
      <c r="O887" s="398">
        <f>M887*$N$1*$N$3</f>
        <v>549.77351615999999</v>
      </c>
    </row>
    <row r="888" spans="2:15" x14ac:dyDescent="0.25">
      <c r="B888" s="44" t="s">
        <v>201</v>
      </c>
      <c r="C888" s="84" t="s">
        <v>105</v>
      </c>
      <c r="D888" s="175" t="s">
        <v>171</v>
      </c>
      <c r="E888" s="215"/>
      <c r="F888" s="216">
        <v>1.44</v>
      </c>
      <c r="G888" s="215">
        <v>18.600000000000001</v>
      </c>
      <c r="H888" s="175">
        <v>136.37</v>
      </c>
      <c r="I888" s="84">
        <v>170.46</v>
      </c>
      <c r="J888" s="84">
        <v>180</v>
      </c>
      <c r="K888" s="185">
        <v>131.35</v>
      </c>
      <c r="L888" s="185">
        <f t="shared" si="92"/>
        <v>189.14399999999998</v>
      </c>
      <c r="M888" s="185">
        <f>(L888+L889)*2.202</f>
        <v>888.29032319999976</v>
      </c>
      <c r="N888" s="186">
        <f>M888*$N$2</f>
        <v>1110.3629039999996</v>
      </c>
      <c r="O888" s="398">
        <f>M888*$N$1*$N$3</f>
        <v>1172.5432266239998</v>
      </c>
    </row>
    <row r="889" spans="2:15" x14ac:dyDescent="0.25">
      <c r="B889" s="59"/>
      <c r="C889" s="84"/>
      <c r="D889" s="175" t="s">
        <v>126</v>
      </c>
      <c r="E889" s="215"/>
      <c r="F889" s="216">
        <v>1.44</v>
      </c>
      <c r="G889" s="215">
        <v>20.92</v>
      </c>
      <c r="H889" s="175"/>
      <c r="I889" s="84"/>
      <c r="J889" s="84"/>
      <c r="K889" s="222">
        <v>148.79</v>
      </c>
      <c r="L889" s="185">
        <f t="shared" si="92"/>
        <v>214.25759999999997</v>
      </c>
      <c r="M889" s="185"/>
      <c r="N889" s="186"/>
      <c r="O889" s="398"/>
    </row>
    <row r="890" spans="2:15" ht="30" x14ac:dyDescent="0.25">
      <c r="B890" s="59" t="s">
        <v>719</v>
      </c>
      <c r="C890" s="84" t="s">
        <v>203</v>
      </c>
      <c r="D890" s="175" t="s">
        <v>305</v>
      </c>
      <c r="E890" s="215"/>
      <c r="F890" s="216">
        <v>1.44</v>
      </c>
      <c r="G890" s="215">
        <v>18.600000000000001</v>
      </c>
      <c r="H890" s="175">
        <v>136.37</v>
      </c>
      <c r="I890" s="84">
        <v>170.46</v>
      </c>
      <c r="J890" s="84">
        <v>180</v>
      </c>
      <c r="K890" s="185">
        <v>131.35</v>
      </c>
      <c r="L890" s="185">
        <f t="shared" si="92"/>
        <v>189.14399999999998</v>
      </c>
      <c r="M890" s="185">
        <f>(L890+L891)*2.202</f>
        <v>888.29032319999976</v>
      </c>
      <c r="N890" s="186">
        <f>M890*$N$2</f>
        <v>1110.3629039999996</v>
      </c>
      <c r="O890" s="398">
        <f>M890*$N$1*$N$3</f>
        <v>1172.5432266239998</v>
      </c>
    </row>
    <row r="891" spans="2:15" x14ac:dyDescent="0.25">
      <c r="B891" s="59"/>
      <c r="C891" s="84"/>
      <c r="D891" s="175" t="s">
        <v>126</v>
      </c>
      <c r="E891" s="215"/>
      <c r="F891" s="216">
        <v>1.44</v>
      </c>
      <c r="G891" s="215">
        <v>20.92</v>
      </c>
      <c r="H891" s="175"/>
      <c r="I891" s="84"/>
      <c r="J891" s="84"/>
      <c r="K891" s="222">
        <v>148.79</v>
      </c>
      <c r="L891" s="185">
        <f t="shared" si="92"/>
        <v>214.25759999999997</v>
      </c>
      <c r="M891" s="185"/>
      <c r="N891" s="186"/>
      <c r="O891" s="398"/>
    </row>
    <row r="892" spans="2:15" x14ac:dyDescent="0.25">
      <c r="B892" s="59" t="s">
        <v>201</v>
      </c>
      <c r="C892" s="84" t="s">
        <v>105</v>
      </c>
      <c r="D892" s="175" t="s">
        <v>126</v>
      </c>
      <c r="E892" s="175"/>
      <c r="F892" s="84">
        <v>4.32</v>
      </c>
      <c r="G892" s="175">
        <v>62.77</v>
      </c>
      <c r="H892" s="175">
        <v>216.56</v>
      </c>
      <c r="I892" s="84">
        <v>270.69</v>
      </c>
      <c r="J892" s="84">
        <v>285.89999999999998</v>
      </c>
      <c r="K892" s="222">
        <v>148.79</v>
      </c>
      <c r="L892" s="185">
        <f t="shared" si="92"/>
        <v>642.77279999999996</v>
      </c>
      <c r="M892" s="185">
        <f>(L892+L893)*2.202</f>
        <v>1487.6938805999998</v>
      </c>
      <c r="N892" s="186">
        <f>M892*$N$2</f>
        <v>1859.6173507499998</v>
      </c>
      <c r="O892" s="398">
        <f>M892*$N$1*$N$3</f>
        <v>1963.755922392</v>
      </c>
    </row>
    <row r="893" spans="2:15" x14ac:dyDescent="0.25">
      <c r="B893" s="59" t="s">
        <v>720</v>
      </c>
      <c r="C893" s="84" t="s">
        <v>721</v>
      </c>
      <c r="D893" s="175" t="s">
        <v>171</v>
      </c>
      <c r="E893" s="215"/>
      <c r="F893" s="216">
        <v>0.25</v>
      </c>
      <c r="G893" s="215">
        <v>3.23</v>
      </c>
      <c r="H893" s="215">
        <v>23.68</v>
      </c>
      <c r="I893" s="84">
        <v>29.59</v>
      </c>
      <c r="J893" s="84">
        <v>31.3</v>
      </c>
      <c r="K893" s="185">
        <v>131.35</v>
      </c>
      <c r="L893" s="185">
        <f t="shared" si="92"/>
        <v>32.837499999999999</v>
      </c>
      <c r="M893" s="185">
        <f>(L893+L894)*2.202</f>
        <v>154.21706999999998</v>
      </c>
      <c r="N893" s="186">
        <f>M893*$N$2</f>
        <v>192.77133749999996</v>
      </c>
      <c r="O893" s="398">
        <f>M893*$N$1*$N$3</f>
        <v>203.56653239999997</v>
      </c>
    </row>
    <row r="894" spans="2:15" x14ac:dyDescent="0.25">
      <c r="B894" s="59"/>
      <c r="C894" s="84"/>
      <c r="D894" s="175" t="s">
        <v>126</v>
      </c>
      <c r="E894" s="215"/>
      <c r="F894" s="216">
        <v>0.25</v>
      </c>
      <c r="G894" s="215">
        <v>3.63</v>
      </c>
      <c r="H894" s="215"/>
      <c r="I894" s="84"/>
      <c r="J894" s="84"/>
      <c r="K894" s="222">
        <v>148.79</v>
      </c>
      <c r="L894" s="185">
        <f t="shared" si="92"/>
        <v>37.197499999999998</v>
      </c>
      <c r="M894" s="185"/>
      <c r="N894" s="186"/>
      <c r="O894" s="398"/>
    </row>
    <row r="895" spans="2:15" x14ac:dyDescent="0.25">
      <c r="B895" s="59" t="s">
        <v>722</v>
      </c>
      <c r="C895" s="84" t="s">
        <v>105</v>
      </c>
      <c r="D895" s="175" t="s">
        <v>126</v>
      </c>
      <c r="E895" s="175"/>
      <c r="F895" s="84">
        <v>1.5</v>
      </c>
      <c r="G895" s="175">
        <v>21.8</v>
      </c>
      <c r="H895" s="175">
        <v>75.19</v>
      </c>
      <c r="I895" s="84">
        <v>93.99</v>
      </c>
      <c r="J895" s="84"/>
      <c r="K895" s="222">
        <v>148.79</v>
      </c>
      <c r="L895" s="185">
        <f t="shared" si="92"/>
        <v>223.185</v>
      </c>
      <c r="M895" s="185">
        <f t="shared" ref="M895:M900" si="93">L895*2.202</f>
        <v>491.45337000000001</v>
      </c>
      <c r="N895" s="186">
        <f t="shared" ref="N895:N900" si="94">M895*$N$2</f>
        <v>614.31671249999999</v>
      </c>
      <c r="O895" s="398">
        <v>0</v>
      </c>
    </row>
    <row r="896" spans="2:15" x14ac:dyDescent="0.25">
      <c r="B896" s="59" t="s">
        <v>723</v>
      </c>
      <c r="C896" s="84" t="s">
        <v>661</v>
      </c>
      <c r="D896" s="175" t="s">
        <v>171</v>
      </c>
      <c r="E896" s="175"/>
      <c r="F896" s="84">
        <v>0.3</v>
      </c>
      <c r="G896" s="175">
        <v>3.88</v>
      </c>
      <c r="H896" s="175">
        <v>13.37</v>
      </c>
      <c r="I896" s="84">
        <v>16.72</v>
      </c>
      <c r="J896" s="84">
        <v>17.7</v>
      </c>
      <c r="K896" s="185">
        <v>131.35</v>
      </c>
      <c r="L896" s="185">
        <f t="shared" si="92"/>
        <v>39.404999999999994</v>
      </c>
      <c r="M896" s="185">
        <f t="shared" si="93"/>
        <v>86.769809999999978</v>
      </c>
      <c r="N896" s="186">
        <f t="shared" si="94"/>
        <v>108.46226249999998</v>
      </c>
      <c r="O896" s="398">
        <f>M896*$N$1*$N$3</f>
        <v>114.53614919999998</v>
      </c>
    </row>
    <row r="897" spans="1:16" ht="30" x14ac:dyDescent="0.25">
      <c r="B897" s="59" t="s">
        <v>724</v>
      </c>
      <c r="C897" s="84" t="s">
        <v>189</v>
      </c>
      <c r="D897" s="175" t="s">
        <v>171</v>
      </c>
      <c r="E897" s="175"/>
      <c r="F897" s="84">
        <v>0.25</v>
      </c>
      <c r="G897" s="175">
        <v>3.23</v>
      </c>
      <c r="H897" s="175">
        <v>11.14</v>
      </c>
      <c r="I897" s="84">
        <v>13.93</v>
      </c>
      <c r="J897" s="84">
        <v>14.7</v>
      </c>
      <c r="K897" s="185">
        <v>131.35</v>
      </c>
      <c r="L897" s="185">
        <f t="shared" si="92"/>
        <v>32.837499999999999</v>
      </c>
      <c r="M897" s="185">
        <f t="shared" si="93"/>
        <v>72.308174999999991</v>
      </c>
      <c r="N897" s="186">
        <f t="shared" si="94"/>
        <v>90.385218749999993</v>
      </c>
      <c r="O897" s="398">
        <f>M897*$N$1*$N$3</f>
        <v>95.44679099999999</v>
      </c>
    </row>
    <row r="898" spans="1:16" ht="39" customHeight="1" x14ac:dyDescent="0.25">
      <c r="B898" s="59" t="s">
        <v>725</v>
      </c>
      <c r="C898" s="84" t="s">
        <v>414</v>
      </c>
      <c r="D898" s="175" t="s">
        <v>171</v>
      </c>
      <c r="E898" s="175"/>
      <c r="F898" s="84">
        <v>1</v>
      </c>
      <c r="G898" s="175">
        <v>12.92</v>
      </c>
      <c r="H898" s="175">
        <v>44.57</v>
      </c>
      <c r="I898" s="84">
        <v>55.72</v>
      </c>
      <c r="J898" s="84">
        <v>56.8</v>
      </c>
      <c r="K898" s="185">
        <v>131.35</v>
      </c>
      <c r="L898" s="185">
        <f t="shared" si="92"/>
        <v>131.35</v>
      </c>
      <c r="M898" s="185">
        <f t="shared" si="93"/>
        <v>289.23269999999997</v>
      </c>
      <c r="N898" s="186">
        <f t="shared" si="94"/>
        <v>361.54087499999997</v>
      </c>
      <c r="O898" s="398">
        <f>M898*$N$1*$N$3</f>
        <v>381.78716399999996</v>
      </c>
    </row>
    <row r="899" spans="1:16" ht="33" customHeight="1" x14ac:dyDescent="0.25">
      <c r="B899" s="59" t="s">
        <v>726</v>
      </c>
      <c r="C899" s="84" t="s">
        <v>105</v>
      </c>
      <c r="D899" s="175" t="s">
        <v>171</v>
      </c>
      <c r="E899" s="175"/>
      <c r="F899" s="84">
        <v>2</v>
      </c>
      <c r="G899" s="175">
        <v>25.84</v>
      </c>
      <c r="H899" s="175">
        <v>89.15</v>
      </c>
      <c r="I899" s="84">
        <v>111.44</v>
      </c>
      <c r="J899" s="84">
        <v>117.7</v>
      </c>
      <c r="K899" s="185">
        <v>131.35</v>
      </c>
      <c r="L899" s="185">
        <f t="shared" si="92"/>
        <v>262.7</v>
      </c>
      <c r="M899" s="185">
        <f t="shared" si="93"/>
        <v>578.46539999999993</v>
      </c>
      <c r="N899" s="186">
        <f t="shared" si="94"/>
        <v>723.08174999999994</v>
      </c>
      <c r="O899" s="398">
        <f>M899*$N$1*$N$3</f>
        <v>763.57432799999992</v>
      </c>
    </row>
    <row r="900" spans="1:16" ht="14.25" customHeight="1" x14ac:dyDescent="0.25">
      <c r="B900" s="44" t="s">
        <v>727</v>
      </c>
      <c r="C900" s="174" t="s">
        <v>105</v>
      </c>
      <c r="D900" s="219" t="s">
        <v>171</v>
      </c>
      <c r="E900" s="219"/>
      <c r="F900" s="174">
        <v>4</v>
      </c>
      <c r="G900" s="219">
        <v>51.68</v>
      </c>
      <c r="H900" s="219">
        <v>178.3</v>
      </c>
      <c r="I900" s="174">
        <v>222.87</v>
      </c>
      <c r="J900" s="174">
        <v>235.4</v>
      </c>
      <c r="K900" s="185">
        <v>131.35</v>
      </c>
      <c r="L900" s="222">
        <f t="shared" si="92"/>
        <v>525.4</v>
      </c>
      <c r="M900" s="222">
        <f t="shared" si="93"/>
        <v>1156.9307999999999</v>
      </c>
      <c r="N900" s="223">
        <f t="shared" si="94"/>
        <v>1446.1634999999999</v>
      </c>
      <c r="O900" s="402">
        <f>M900*$N$1*$N$3</f>
        <v>1527.1486559999998</v>
      </c>
    </row>
    <row r="901" spans="1:16" s="34" customFormat="1" ht="16.5" customHeight="1" x14ac:dyDescent="0.25">
      <c r="A901" s="40"/>
      <c r="B901" s="489" t="s">
        <v>728</v>
      </c>
      <c r="C901" s="489"/>
      <c r="D901" s="489"/>
      <c r="E901" s="489"/>
      <c r="F901" s="489"/>
      <c r="G901" s="489"/>
      <c r="H901" s="489"/>
      <c r="I901" s="489"/>
      <c r="J901" s="489"/>
      <c r="K901" s="250"/>
      <c r="L901" s="248"/>
      <c r="M901" s="250"/>
      <c r="N901" s="251"/>
      <c r="O901" s="405"/>
      <c r="P901" s="40"/>
    </row>
    <row r="902" spans="1:16" x14ac:dyDescent="0.25">
      <c r="A902" s="113"/>
      <c r="B902" s="149"/>
      <c r="C902" s="292"/>
      <c r="D902" s="292"/>
      <c r="E902" s="292"/>
      <c r="F902" s="292"/>
      <c r="G902" s="292"/>
      <c r="H902" s="292"/>
      <c r="I902" s="292"/>
      <c r="J902" s="292"/>
      <c r="K902" s="116"/>
      <c r="L902" s="117"/>
      <c r="M902" s="116"/>
      <c r="N902" s="147"/>
      <c r="O902" s="392"/>
      <c r="P902" s="113"/>
    </row>
    <row r="903" spans="1:16" ht="15.75" x14ac:dyDescent="0.25">
      <c r="B903" s="35" t="s">
        <v>729</v>
      </c>
      <c r="C903" s="37"/>
      <c r="D903" s="37"/>
      <c r="E903" s="37"/>
      <c r="F903" s="37"/>
      <c r="G903" s="37"/>
      <c r="H903" s="37"/>
      <c r="I903" s="37"/>
      <c r="J903" s="37"/>
      <c r="K903" s="38"/>
      <c r="L903" s="36"/>
      <c r="M903" s="38"/>
      <c r="N903" s="39"/>
      <c r="O903" s="379"/>
    </row>
    <row r="904" spans="1:16" ht="16.5" customHeight="1" x14ac:dyDescent="0.25">
      <c r="B904" s="114"/>
      <c r="C904" s="115"/>
      <c r="D904" s="115"/>
      <c r="E904" s="115"/>
      <c r="F904" s="115"/>
      <c r="G904" s="115"/>
      <c r="H904" s="115"/>
      <c r="I904" s="115"/>
      <c r="J904" s="115"/>
      <c r="K904" s="116"/>
      <c r="L904" s="117"/>
      <c r="M904" s="116"/>
      <c r="N904" s="147"/>
      <c r="O904" s="392"/>
    </row>
    <row r="905" spans="1:16" ht="26.25" customHeight="1" x14ac:dyDescent="0.25">
      <c r="B905" s="448" t="s">
        <v>13</v>
      </c>
      <c r="C905" s="449" t="s">
        <v>14</v>
      </c>
      <c r="D905" s="449" t="s">
        <v>15</v>
      </c>
      <c r="E905" s="449"/>
      <c r="F905" s="449" t="s">
        <v>730</v>
      </c>
      <c r="G905" s="450" t="s">
        <v>731</v>
      </c>
      <c r="H905" s="450" t="s">
        <v>732</v>
      </c>
      <c r="I905" s="479" t="s">
        <v>733</v>
      </c>
      <c r="J905" s="479"/>
      <c r="K905" s="490" t="s">
        <v>20</v>
      </c>
      <c r="L905" s="449" t="s">
        <v>17</v>
      </c>
      <c r="M905" s="452" t="s">
        <v>21</v>
      </c>
      <c r="N905" s="453" t="s">
        <v>19</v>
      </c>
      <c r="O905" s="453"/>
    </row>
    <row r="906" spans="1:16" ht="47.25" customHeight="1" x14ac:dyDescent="0.25">
      <c r="B906" s="448"/>
      <c r="C906" s="449"/>
      <c r="D906" s="449"/>
      <c r="E906" s="449"/>
      <c r="F906" s="449"/>
      <c r="G906" s="450"/>
      <c r="H906" s="450"/>
      <c r="I906" s="143" t="s">
        <v>734</v>
      </c>
      <c r="J906" s="143" t="s">
        <v>23</v>
      </c>
      <c r="K906" s="490"/>
      <c r="L906" s="449"/>
      <c r="M906" s="452"/>
      <c r="N906" s="42" t="s">
        <v>22</v>
      </c>
      <c r="O906" s="380" t="s">
        <v>23</v>
      </c>
    </row>
    <row r="907" spans="1:16" ht="30" x14ac:dyDescent="0.25">
      <c r="B907" s="181" t="s">
        <v>735</v>
      </c>
      <c r="C907" s="172" t="s">
        <v>736</v>
      </c>
      <c r="D907" s="212" t="s">
        <v>345</v>
      </c>
      <c r="E907" s="212"/>
      <c r="F907" s="172">
        <v>4</v>
      </c>
      <c r="G907" s="212">
        <v>110.4</v>
      </c>
      <c r="H907" s="212">
        <v>1053.6300000000001</v>
      </c>
      <c r="I907" s="172">
        <v>1317.04</v>
      </c>
      <c r="J907" s="172"/>
      <c r="K907" s="57">
        <v>221.47</v>
      </c>
      <c r="L907" s="213">
        <f>F907*K907</f>
        <v>885.88</v>
      </c>
      <c r="M907" s="213">
        <f>(L907+L908)*2.202</f>
        <v>4348.0251600000001</v>
      </c>
      <c r="N907" s="214">
        <f>M907*$N$2</f>
        <v>5435.0314500000004</v>
      </c>
      <c r="O907" s="401">
        <v>0</v>
      </c>
    </row>
    <row r="908" spans="1:16" x14ac:dyDescent="0.25">
      <c r="B908" s="59" t="s">
        <v>737</v>
      </c>
      <c r="C908" s="84"/>
      <c r="D908" s="175" t="s">
        <v>26</v>
      </c>
      <c r="E908" s="175"/>
      <c r="F908" s="84">
        <v>6</v>
      </c>
      <c r="G908" s="175">
        <v>195</v>
      </c>
      <c r="H908" s="175"/>
      <c r="I908" s="84"/>
      <c r="J908" s="84"/>
      <c r="K908" s="185">
        <v>181.45</v>
      </c>
      <c r="L908" s="185">
        <f>F908*K908</f>
        <v>1088.6999999999998</v>
      </c>
      <c r="M908" s="185"/>
      <c r="N908" s="186"/>
      <c r="O908" s="398"/>
    </row>
    <row r="909" spans="1:16" x14ac:dyDescent="0.25">
      <c r="B909" s="59" t="s">
        <v>738</v>
      </c>
      <c r="C909" s="84" t="s">
        <v>456</v>
      </c>
      <c r="D909" s="175" t="s">
        <v>345</v>
      </c>
      <c r="E909" s="175"/>
      <c r="F909" s="84">
        <v>8</v>
      </c>
      <c r="G909" s="175">
        <v>220.8</v>
      </c>
      <c r="H909" s="175">
        <v>761.76</v>
      </c>
      <c r="I909" s="84">
        <v>952.2</v>
      </c>
      <c r="J909" s="84"/>
      <c r="K909" s="57">
        <v>221.47</v>
      </c>
      <c r="L909" s="185">
        <f>F909*K909</f>
        <v>1771.76</v>
      </c>
      <c r="M909" s="185">
        <f>L909*2.202</f>
        <v>3901.41552</v>
      </c>
      <c r="N909" s="186">
        <f>M909*$N$2</f>
        <v>4876.7694000000001</v>
      </c>
      <c r="O909" s="398">
        <v>0</v>
      </c>
    </row>
    <row r="910" spans="1:16" x14ac:dyDescent="0.25">
      <c r="B910" s="59" t="s">
        <v>739</v>
      </c>
      <c r="C910" s="84" t="s">
        <v>456</v>
      </c>
      <c r="D910" s="175" t="s">
        <v>345</v>
      </c>
      <c r="E910" s="175"/>
      <c r="F910" s="84">
        <v>2</v>
      </c>
      <c r="G910" s="175">
        <v>55.2</v>
      </c>
      <c r="H910" s="175">
        <v>190.44</v>
      </c>
      <c r="I910" s="84">
        <v>238.05</v>
      </c>
      <c r="J910" s="84"/>
      <c r="K910" s="57">
        <v>221.47</v>
      </c>
      <c r="L910" s="185">
        <f>F910*K910</f>
        <v>442.94</v>
      </c>
      <c r="M910" s="185">
        <f>L910*2.202</f>
        <v>975.35388</v>
      </c>
      <c r="N910" s="186">
        <f>M910*$N$2</f>
        <v>1219.19235</v>
      </c>
      <c r="O910" s="398">
        <v>0</v>
      </c>
    </row>
    <row r="911" spans="1:16" x14ac:dyDescent="0.25">
      <c r="B911" s="53" t="s">
        <v>740</v>
      </c>
      <c r="C911" s="84" t="s">
        <v>456</v>
      </c>
      <c r="D911" s="175" t="s">
        <v>345</v>
      </c>
      <c r="E911" s="175"/>
      <c r="F911" s="84">
        <v>8</v>
      </c>
      <c r="G911" s="175">
        <v>220.8</v>
      </c>
      <c r="H911" s="175">
        <v>761.76</v>
      </c>
      <c r="I911" s="84">
        <v>952.2</v>
      </c>
      <c r="J911" s="84"/>
      <c r="K911" s="57">
        <v>221.47</v>
      </c>
      <c r="L911" s="185">
        <f>F911*K911</f>
        <v>1771.76</v>
      </c>
      <c r="M911" s="185">
        <f>L911*2.202</f>
        <v>3901.41552</v>
      </c>
      <c r="N911" s="186">
        <f>M911*$N$2</f>
        <v>4876.7694000000001</v>
      </c>
      <c r="O911" s="398">
        <v>0</v>
      </c>
    </row>
    <row r="912" spans="1:16" x14ac:dyDescent="0.25">
      <c r="B912" s="44" t="s">
        <v>741</v>
      </c>
      <c r="C912" s="91"/>
      <c r="D912" s="175"/>
      <c r="E912" s="175"/>
      <c r="F912" s="84"/>
      <c r="G912" s="175"/>
      <c r="H912" s="175"/>
      <c r="I912" s="84"/>
      <c r="J912" s="84"/>
      <c r="K912" s="57">
        <v>221.47</v>
      </c>
      <c r="L912" s="185"/>
      <c r="M912" s="185"/>
      <c r="N912" s="186"/>
      <c r="O912" s="398"/>
    </row>
    <row r="913" spans="1:16" ht="30" x14ac:dyDescent="0.25">
      <c r="B913" s="44" t="s">
        <v>742</v>
      </c>
      <c r="C913" s="84" t="s">
        <v>456</v>
      </c>
      <c r="D913" s="175" t="s">
        <v>345</v>
      </c>
      <c r="E913" s="175"/>
      <c r="F913" s="84">
        <v>4</v>
      </c>
      <c r="G913" s="175">
        <v>110.4</v>
      </c>
      <c r="H913" s="175">
        <v>350.86</v>
      </c>
      <c r="I913" s="84">
        <v>476.1</v>
      </c>
      <c r="J913" s="84"/>
      <c r="K913" s="57">
        <v>221.47</v>
      </c>
      <c r="L913" s="185">
        <f t="shared" ref="L913:L929" si="95">F913*K913</f>
        <v>885.88</v>
      </c>
      <c r="M913" s="185">
        <f>L913*2.202</f>
        <v>1950.70776</v>
      </c>
      <c r="N913" s="186">
        <f>M913*$N$2</f>
        <v>2438.3847000000001</v>
      </c>
      <c r="O913" s="398">
        <v>0</v>
      </c>
    </row>
    <row r="914" spans="1:16" ht="30" x14ac:dyDescent="0.25">
      <c r="B914" s="59" t="s">
        <v>743</v>
      </c>
      <c r="C914" s="84" t="s">
        <v>456</v>
      </c>
      <c r="D914" s="175" t="s">
        <v>345</v>
      </c>
      <c r="E914" s="175"/>
      <c r="F914" s="84">
        <v>2</v>
      </c>
      <c r="G914" s="175">
        <v>55.2</v>
      </c>
      <c r="H914" s="175">
        <v>190.44</v>
      </c>
      <c r="I914" s="84">
        <v>238.05</v>
      </c>
      <c r="J914" s="84"/>
      <c r="K914" s="57">
        <v>221.47</v>
      </c>
      <c r="L914" s="185">
        <f t="shared" si="95"/>
        <v>442.94</v>
      </c>
      <c r="M914" s="185">
        <f>L914*2.202</f>
        <v>975.35388</v>
      </c>
      <c r="N914" s="186">
        <f>M914*$N$2</f>
        <v>1219.19235</v>
      </c>
      <c r="O914" s="398">
        <v>0</v>
      </c>
    </row>
    <row r="915" spans="1:16" x14ac:dyDescent="0.25">
      <c r="B915" s="53" t="s">
        <v>744</v>
      </c>
      <c r="C915" s="84" t="s">
        <v>456</v>
      </c>
      <c r="D915" s="175" t="s">
        <v>345</v>
      </c>
      <c r="E915" s="175"/>
      <c r="F915" s="84">
        <v>2</v>
      </c>
      <c r="G915" s="175">
        <v>55.2</v>
      </c>
      <c r="H915" s="175">
        <v>190.44</v>
      </c>
      <c r="I915" s="84">
        <v>238.05</v>
      </c>
      <c r="J915" s="84"/>
      <c r="K915" s="57">
        <v>221.47</v>
      </c>
      <c r="L915" s="185">
        <f t="shared" si="95"/>
        <v>442.94</v>
      </c>
      <c r="M915" s="185">
        <f>L915*2.202</f>
        <v>975.35388</v>
      </c>
      <c r="N915" s="186">
        <f>M915*$N$2</f>
        <v>1219.19235</v>
      </c>
      <c r="O915" s="398">
        <v>0</v>
      </c>
    </row>
    <row r="916" spans="1:16" x14ac:dyDescent="0.25">
      <c r="B916" s="53" t="s">
        <v>745</v>
      </c>
      <c r="C916" s="91" t="s">
        <v>529</v>
      </c>
      <c r="D916" s="175" t="s">
        <v>345</v>
      </c>
      <c r="E916" s="175"/>
      <c r="F916" s="84">
        <v>7</v>
      </c>
      <c r="G916" s="175">
        <v>193.2</v>
      </c>
      <c r="H916" s="175">
        <v>2069.83</v>
      </c>
      <c r="I916" s="84">
        <v>2587.2800000000002</v>
      </c>
      <c r="J916" s="84"/>
      <c r="K916" s="57">
        <v>221.47</v>
      </c>
      <c r="L916" s="185">
        <f t="shared" si="95"/>
        <v>1550.29</v>
      </c>
      <c r="M916" s="185">
        <f>L916*2.202</f>
        <v>3413.7385799999997</v>
      </c>
      <c r="N916" s="186">
        <f>M916*$N$2</f>
        <v>4267.1732249999995</v>
      </c>
      <c r="O916" s="398">
        <v>0</v>
      </c>
    </row>
    <row r="917" spans="1:16" x14ac:dyDescent="0.25">
      <c r="B917" s="61"/>
      <c r="C917" s="91"/>
      <c r="D917" s="175" t="s">
        <v>126</v>
      </c>
      <c r="E917" s="175"/>
      <c r="F917" s="84">
        <v>24</v>
      </c>
      <c r="G917" s="175">
        <v>348.72</v>
      </c>
      <c r="H917" s="175"/>
      <c r="I917" s="84"/>
      <c r="J917" s="84"/>
      <c r="K917" s="222">
        <v>148.79</v>
      </c>
      <c r="L917" s="185">
        <f t="shared" si="95"/>
        <v>3570.96</v>
      </c>
      <c r="M917" s="185">
        <v>0</v>
      </c>
      <c r="N917" s="186"/>
      <c r="O917" s="398"/>
    </row>
    <row r="918" spans="1:16" x14ac:dyDescent="0.25">
      <c r="B918" s="61"/>
      <c r="C918" s="91"/>
      <c r="D918" s="175" t="s">
        <v>746</v>
      </c>
      <c r="E918" s="175"/>
      <c r="F918" s="84">
        <v>2.5</v>
      </c>
      <c r="G918" s="175">
        <v>41.45</v>
      </c>
      <c r="H918" s="175"/>
      <c r="I918" s="84"/>
      <c r="J918" s="84"/>
      <c r="K918" s="185">
        <v>161.09</v>
      </c>
      <c r="L918" s="185">
        <f t="shared" si="95"/>
        <v>402.72500000000002</v>
      </c>
      <c r="M918" s="185">
        <v>0</v>
      </c>
      <c r="N918" s="186"/>
      <c r="O918" s="398"/>
    </row>
    <row r="919" spans="1:16" x14ac:dyDescent="0.25">
      <c r="B919" s="44"/>
      <c r="C919" s="91"/>
      <c r="D919" s="175" t="s">
        <v>264</v>
      </c>
      <c r="E919" s="175"/>
      <c r="F919" s="84">
        <v>1</v>
      </c>
      <c r="G919" s="175">
        <v>16.579999999999998</v>
      </c>
      <c r="H919" s="175"/>
      <c r="I919" s="84"/>
      <c r="J919" s="84"/>
      <c r="K919" s="185">
        <v>161.09</v>
      </c>
      <c r="L919" s="185">
        <f t="shared" si="95"/>
        <v>161.09</v>
      </c>
      <c r="M919" s="185">
        <v>0</v>
      </c>
      <c r="N919" s="186"/>
      <c r="O919" s="398"/>
    </row>
    <row r="920" spans="1:16" ht="30" x14ac:dyDescent="0.25">
      <c r="B920" s="44" t="s">
        <v>747</v>
      </c>
      <c r="C920" s="84" t="s">
        <v>456</v>
      </c>
      <c r="D920" s="175" t="s">
        <v>345</v>
      </c>
      <c r="E920" s="175"/>
      <c r="F920" s="84">
        <v>4</v>
      </c>
      <c r="G920" s="175">
        <v>110.4</v>
      </c>
      <c r="H920" s="175">
        <v>380.88</v>
      </c>
      <c r="I920" s="84">
        <v>476.1</v>
      </c>
      <c r="J920" s="84"/>
      <c r="K920" s="57">
        <v>221.47</v>
      </c>
      <c r="L920" s="185">
        <f t="shared" si="95"/>
        <v>885.88</v>
      </c>
      <c r="M920" s="185">
        <f>L920*2.202</f>
        <v>1950.70776</v>
      </c>
      <c r="N920" s="186">
        <f>M920*$N$2</f>
        <v>2438.3847000000001</v>
      </c>
      <c r="O920" s="398">
        <v>0</v>
      </c>
    </row>
    <row r="921" spans="1:16" ht="30" x14ac:dyDescent="0.25">
      <c r="B921" s="59" t="s">
        <v>748</v>
      </c>
      <c r="C921" s="84" t="s">
        <v>456</v>
      </c>
      <c r="D921" s="175" t="s">
        <v>345</v>
      </c>
      <c r="E921" s="175"/>
      <c r="F921" s="84">
        <v>1</v>
      </c>
      <c r="G921" s="175">
        <v>27.6</v>
      </c>
      <c r="H921" s="175">
        <v>95.22</v>
      </c>
      <c r="I921" s="84">
        <v>119.03</v>
      </c>
      <c r="J921" s="84"/>
      <c r="K921" s="57">
        <v>221.47</v>
      </c>
      <c r="L921" s="185">
        <f t="shared" si="95"/>
        <v>221.47</v>
      </c>
      <c r="M921" s="185">
        <f>L921*2.202</f>
        <v>487.67694</v>
      </c>
      <c r="N921" s="186">
        <f>M921*$N$2</f>
        <v>609.59617500000002</v>
      </c>
      <c r="O921" s="398">
        <v>0</v>
      </c>
    </row>
    <row r="922" spans="1:16" ht="31.5" customHeight="1" x14ac:dyDescent="0.25">
      <c r="B922" s="59" t="s">
        <v>749</v>
      </c>
      <c r="C922" s="84" t="s">
        <v>456</v>
      </c>
      <c r="D922" s="175" t="s">
        <v>345</v>
      </c>
      <c r="E922" s="175"/>
      <c r="F922" s="84">
        <v>2</v>
      </c>
      <c r="G922" s="175">
        <v>55.2</v>
      </c>
      <c r="H922" s="175">
        <v>190.44</v>
      </c>
      <c r="I922" s="84">
        <v>238.05</v>
      </c>
      <c r="J922" s="84"/>
      <c r="K922" s="57">
        <v>221.47</v>
      </c>
      <c r="L922" s="185">
        <f t="shared" si="95"/>
        <v>442.94</v>
      </c>
      <c r="M922" s="185">
        <f>L922*2.202</f>
        <v>975.35388</v>
      </c>
      <c r="N922" s="186">
        <f>M922*$N$2</f>
        <v>1219.19235</v>
      </c>
      <c r="O922" s="398">
        <v>0</v>
      </c>
    </row>
    <row r="923" spans="1:16" x14ac:dyDescent="0.25">
      <c r="B923" s="59" t="s">
        <v>750</v>
      </c>
      <c r="C923" s="84" t="s">
        <v>456</v>
      </c>
      <c r="D923" s="175" t="s">
        <v>345</v>
      </c>
      <c r="E923" s="175"/>
      <c r="F923" s="84">
        <v>2</v>
      </c>
      <c r="G923" s="175">
        <v>55.2</v>
      </c>
      <c r="H923" s="175">
        <v>190.44</v>
      </c>
      <c r="I923" s="84">
        <v>238.05</v>
      </c>
      <c r="J923" s="84"/>
      <c r="K923" s="57">
        <v>221.47</v>
      </c>
      <c r="L923" s="185">
        <f t="shared" si="95"/>
        <v>442.94</v>
      </c>
      <c r="M923" s="185">
        <f>L923*2.202</f>
        <v>975.35388</v>
      </c>
      <c r="N923" s="186">
        <f>M923*$N$2</f>
        <v>1219.19235</v>
      </c>
      <c r="O923" s="398">
        <v>0</v>
      </c>
    </row>
    <row r="924" spans="1:16" ht="45" x14ac:dyDescent="0.25">
      <c r="B924" s="53" t="s">
        <v>751</v>
      </c>
      <c r="C924" s="84" t="s">
        <v>456</v>
      </c>
      <c r="D924" s="175" t="s">
        <v>345</v>
      </c>
      <c r="E924" s="175"/>
      <c r="F924" s="84">
        <v>10</v>
      </c>
      <c r="G924" s="175">
        <v>276</v>
      </c>
      <c r="H924" s="175">
        <v>2073.4499999999998</v>
      </c>
      <c r="I924" s="84">
        <v>2591.81</v>
      </c>
      <c r="J924" s="84"/>
      <c r="K924" s="57">
        <v>221.47</v>
      </c>
      <c r="L924" s="185">
        <f t="shared" si="95"/>
        <v>2214.6999999999998</v>
      </c>
      <c r="M924" s="185">
        <f>(L924+L925)*2.202</f>
        <v>8872.2983999999997</v>
      </c>
      <c r="N924" s="186">
        <f>M924*$N$2</f>
        <v>11090.373</v>
      </c>
      <c r="O924" s="398">
        <v>0</v>
      </c>
    </row>
    <row r="925" spans="1:16" ht="15" customHeight="1" x14ac:dyDescent="0.25">
      <c r="B925" s="491" t="s">
        <v>752</v>
      </c>
      <c r="C925" s="91"/>
      <c r="D925" s="175" t="s">
        <v>26</v>
      </c>
      <c r="E925" s="175"/>
      <c r="F925" s="84">
        <v>10</v>
      </c>
      <c r="G925" s="175">
        <v>325</v>
      </c>
      <c r="H925" s="175"/>
      <c r="I925" s="84"/>
      <c r="J925" s="84"/>
      <c r="K925" s="185">
        <v>181.45</v>
      </c>
      <c r="L925" s="185">
        <f t="shared" si="95"/>
        <v>1814.5</v>
      </c>
      <c r="M925" s="185"/>
      <c r="N925" s="186"/>
      <c r="O925" s="398"/>
    </row>
    <row r="926" spans="1:16" x14ac:dyDescent="0.25">
      <c r="B926" s="491"/>
      <c r="C926" s="84" t="s">
        <v>456</v>
      </c>
      <c r="D926" s="175" t="s">
        <v>345</v>
      </c>
      <c r="E926" s="175"/>
      <c r="F926" s="84">
        <v>10</v>
      </c>
      <c r="G926" s="175">
        <v>276</v>
      </c>
      <c r="H926" s="175">
        <v>2073.4499999999998</v>
      </c>
      <c r="I926" s="84">
        <v>2591.81</v>
      </c>
      <c r="J926" s="84"/>
      <c r="K926" s="57">
        <v>221.47</v>
      </c>
      <c r="L926" s="185">
        <f t="shared" si="95"/>
        <v>2214.6999999999998</v>
      </c>
      <c r="M926" s="185">
        <f>(L926+L927)*2.202</f>
        <v>8872.2983999999997</v>
      </c>
      <c r="N926" s="186">
        <f>M926*$N$2</f>
        <v>11090.373</v>
      </c>
      <c r="O926" s="398">
        <f>M926*$N$1*$N$3</f>
        <v>11711.433888</v>
      </c>
    </row>
    <row r="927" spans="1:16" x14ac:dyDescent="0.25">
      <c r="B927" s="53" t="s">
        <v>753</v>
      </c>
      <c r="C927" s="84"/>
      <c r="D927" s="175" t="s">
        <v>26</v>
      </c>
      <c r="E927" s="175"/>
      <c r="F927" s="84">
        <v>10</v>
      </c>
      <c r="G927" s="175">
        <v>325</v>
      </c>
      <c r="H927" s="175"/>
      <c r="I927" s="84"/>
      <c r="J927" s="84"/>
      <c r="K927" s="185">
        <v>181.45</v>
      </c>
      <c r="L927" s="185">
        <f t="shared" si="95"/>
        <v>1814.5</v>
      </c>
      <c r="M927" s="185"/>
      <c r="N927" s="186"/>
      <c r="O927" s="398"/>
    </row>
    <row r="928" spans="1:16" ht="45" x14ac:dyDescent="0.25">
      <c r="A928" s="113"/>
      <c r="B928" s="53" t="s">
        <v>754</v>
      </c>
      <c r="C928" s="91" t="s">
        <v>755</v>
      </c>
      <c r="D928" s="175" t="s">
        <v>345</v>
      </c>
      <c r="E928" s="175"/>
      <c r="F928" s="84">
        <v>10</v>
      </c>
      <c r="G928" s="175">
        <v>276</v>
      </c>
      <c r="H928" s="175">
        <v>2634.08</v>
      </c>
      <c r="I928" s="84">
        <v>3292.58</v>
      </c>
      <c r="J928" s="84"/>
      <c r="K928" s="57">
        <v>221.47</v>
      </c>
      <c r="L928" s="185">
        <f t="shared" si="95"/>
        <v>2214.6999999999998</v>
      </c>
      <c r="M928" s="185">
        <f>(L928+L929)*2.202</f>
        <v>10870.062899999999</v>
      </c>
      <c r="N928" s="186">
        <f>M928*$N$2</f>
        <v>13587.578624999998</v>
      </c>
      <c r="O928" s="398">
        <f>M928*$N$1*$N$3</f>
        <v>14348.483028000001</v>
      </c>
      <c r="P928" s="113"/>
    </row>
    <row r="929" spans="1:16" s="34" customFormat="1" ht="15.75" x14ac:dyDescent="0.25">
      <c r="A929" s="40"/>
      <c r="B929" s="188" t="s">
        <v>756</v>
      </c>
      <c r="C929" s="198"/>
      <c r="D929" s="249" t="s">
        <v>26</v>
      </c>
      <c r="E929" s="249"/>
      <c r="F929" s="248">
        <v>15</v>
      </c>
      <c r="G929" s="249">
        <v>487.5</v>
      </c>
      <c r="H929" s="249"/>
      <c r="I929" s="248"/>
      <c r="J929" s="248"/>
      <c r="K929" s="250">
        <v>181.45</v>
      </c>
      <c r="L929" s="250">
        <f t="shared" si="95"/>
        <v>2721.75</v>
      </c>
      <c r="M929" s="250"/>
      <c r="N929" s="269"/>
      <c r="O929" s="409"/>
      <c r="P929" s="40"/>
    </row>
    <row r="930" spans="1:16" s="34" customFormat="1" ht="15.75" customHeight="1" x14ac:dyDescent="0.25">
      <c r="A930" s="40"/>
      <c r="B930" s="294"/>
      <c r="C930" s="117"/>
      <c r="D930" s="115"/>
      <c r="E930" s="115"/>
      <c r="F930" s="115"/>
      <c r="G930" s="115"/>
      <c r="H930" s="115"/>
      <c r="I930" s="117"/>
      <c r="J930" s="117"/>
      <c r="K930" s="116"/>
      <c r="L930" s="116"/>
      <c r="M930" s="116"/>
      <c r="N930" s="147"/>
      <c r="O930" s="392"/>
      <c r="P930" s="40"/>
    </row>
    <row r="931" spans="1:16" s="34" customFormat="1" ht="24" customHeight="1" x14ac:dyDescent="0.25">
      <c r="A931" s="40"/>
      <c r="B931" s="35" t="s">
        <v>757</v>
      </c>
      <c r="C931" s="37"/>
      <c r="D931" s="37"/>
      <c r="E931" s="37"/>
      <c r="F931" s="37"/>
      <c r="G931" s="37"/>
      <c r="H931" s="37"/>
      <c r="I931" s="37"/>
      <c r="J931" s="37"/>
      <c r="K931" s="38"/>
      <c r="L931" s="36"/>
      <c r="M931" s="38"/>
      <c r="N931" s="39"/>
      <c r="O931" s="379"/>
      <c r="P931" s="40"/>
    </row>
    <row r="932" spans="1:16" s="34" customFormat="1" ht="19.5" customHeight="1" x14ac:dyDescent="0.25">
      <c r="A932" s="40"/>
      <c r="B932" s="35" t="s">
        <v>758</v>
      </c>
      <c r="C932" s="37"/>
      <c r="D932" s="37"/>
      <c r="E932" s="37"/>
      <c r="F932" s="37"/>
      <c r="G932" s="37"/>
      <c r="H932" s="37"/>
      <c r="I932" s="37"/>
      <c r="J932" s="37"/>
      <c r="K932" s="38"/>
      <c r="L932" s="36"/>
      <c r="M932" s="38"/>
      <c r="N932" s="39"/>
      <c r="O932" s="379"/>
      <c r="P932" s="40"/>
    </row>
    <row r="933" spans="1:16" ht="6" customHeight="1" x14ac:dyDescent="0.25">
      <c r="B933" s="35"/>
      <c r="C933" s="37"/>
      <c r="D933" s="37"/>
      <c r="E933" s="37"/>
      <c r="F933" s="37"/>
      <c r="G933" s="37"/>
      <c r="H933" s="37"/>
      <c r="I933" s="37"/>
      <c r="J933" s="37"/>
      <c r="K933" s="38"/>
      <c r="L933" s="36"/>
      <c r="M933" s="38"/>
      <c r="N933" s="39"/>
      <c r="O933" s="379"/>
    </row>
    <row r="934" spans="1:16" ht="8.25" customHeight="1" x14ac:dyDescent="0.25">
      <c r="B934" s="35"/>
      <c r="C934" s="37"/>
      <c r="D934" s="37"/>
      <c r="E934" s="37"/>
      <c r="F934" s="37"/>
      <c r="G934" s="37"/>
      <c r="H934" s="37"/>
      <c r="I934" s="37"/>
      <c r="J934" s="37"/>
      <c r="K934" s="38"/>
      <c r="L934" s="36"/>
      <c r="M934" s="38"/>
      <c r="N934" s="39"/>
      <c r="O934" s="379"/>
    </row>
    <row r="935" spans="1:16" ht="17.25" customHeight="1" x14ac:dyDescent="0.25">
      <c r="B935" s="448" t="s">
        <v>13</v>
      </c>
      <c r="C935" s="449" t="s">
        <v>14</v>
      </c>
      <c r="D935" s="449" t="s">
        <v>15</v>
      </c>
      <c r="E935" s="449"/>
      <c r="F935" s="449" t="s">
        <v>98</v>
      </c>
      <c r="G935" s="449" t="s">
        <v>759</v>
      </c>
      <c r="H935" s="449" t="s">
        <v>760</v>
      </c>
      <c r="I935" s="479" t="s">
        <v>19</v>
      </c>
      <c r="J935" s="479"/>
      <c r="K935" s="449" t="s">
        <v>20</v>
      </c>
      <c r="L935" s="449" t="s">
        <v>17</v>
      </c>
      <c r="M935" s="452" t="s">
        <v>21</v>
      </c>
      <c r="N935" s="453" t="s">
        <v>19</v>
      </c>
      <c r="O935" s="453"/>
    </row>
    <row r="936" spans="1:16" ht="47.25" customHeight="1" x14ac:dyDescent="0.25">
      <c r="B936" s="448"/>
      <c r="C936" s="449"/>
      <c r="D936" s="449"/>
      <c r="E936" s="449"/>
      <c r="F936" s="449"/>
      <c r="G936" s="449"/>
      <c r="H936" s="449"/>
      <c r="I936" s="143" t="s">
        <v>761</v>
      </c>
      <c r="J936" s="143" t="s">
        <v>23</v>
      </c>
      <c r="K936" s="449"/>
      <c r="L936" s="449"/>
      <c r="M936" s="452"/>
      <c r="N936" s="42" t="s">
        <v>762</v>
      </c>
      <c r="O936" s="380" t="s">
        <v>23</v>
      </c>
    </row>
    <row r="937" spans="1:16" ht="15" customHeight="1" x14ac:dyDescent="0.25">
      <c r="B937" s="492" t="s">
        <v>763</v>
      </c>
      <c r="C937" s="172" t="s">
        <v>764</v>
      </c>
      <c r="D937" s="212" t="s">
        <v>765</v>
      </c>
      <c r="E937" s="231"/>
      <c r="F937" s="295">
        <v>9.36</v>
      </c>
      <c r="G937" s="231">
        <v>139.46</v>
      </c>
      <c r="H937" s="296">
        <v>1039.8</v>
      </c>
      <c r="I937" s="233">
        <v>1299.75</v>
      </c>
      <c r="J937" s="172"/>
      <c r="K937" s="57">
        <v>173.42</v>
      </c>
      <c r="L937" s="213">
        <f t="shared" ref="L937:L968" si="96">F937*K937</f>
        <v>1623.2111999999997</v>
      </c>
      <c r="M937" s="213">
        <f>(L937+L938)*2.202</f>
        <v>7698.3100271999992</v>
      </c>
      <c r="N937" s="214">
        <f>M937*$N$2</f>
        <v>9622.8875339999995</v>
      </c>
      <c r="O937" s="401">
        <v>0</v>
      </c>
    </row>
    <row r="938" spans="1:16" x14ac:dyDescent="0.25">
      <c r="B938" s="492"/>
      <c r="C938" s="84"/>
      <c r="D938" s="175" t="s">
        <v>766</v>
      </c>
      <c r="E938" s="234"/>
      <c r="F938" s="235">
        <v>9.36</v>
      </c>
      <c r="G938" s="234">
        <v>161.93</v>
      </c>
      <c r="H938" s="217"/>
      <c r="I938" s="218"/>
      <c r="J938" s="84"/>
      <c r="K938" s="185">
        <v>200.09</v>
      </c>
      <c r="L938" s="185">
        <f t="shared" si="96"/>
        <v>1872.8424</v>
      </c>
      <c r="M938" s="185"/>
      <c r="N938" s="186"/>
      <c r="O938" s="398"/>
    </row>
    <row r="939" spans="1:16" ht="15" customHeight="1" x14ac:dyDescent="0.25">
      <c r="B939" s="474" t="s">
        <v>767</v>
      </c>
      <c r="C939" s="84" t="s">
        <v>105</v>
      </c>
      <c r="D939" s="175" t="s">
        <v>765</v>
      </c>
      <c r="E939" s="234"/>
      <c r="F939" s="235">
        <v>10.8</v>
      </c>
      <c r="G939" s="234">
        <v>160.91999999999999</v>
      </c>
      <c r="H939" s="217">
        <v>1199.77</v>
      </c>
      <c r="I939" s="218">
        <v>1499.72</v>
      </c>
      <c r="J939" s="84"/>
      <c r="K939" s="57">
        <v>173.42</v>
      </c>
      <c r="L939" s="185">
        <f t="shared" si="96"/>
        <v>1872.9359999999999</v>
      </c>
      <c r="M939" s="185">
        <f>(L939+L940)*2.202</f>
        <v>8882.6654159999998</v>
      </c>
      <c r="N939" s="186">
        <f>M939*$N$2</f>
        <v>11103.331770000001</v>
      </c>
      <c r="O939" s="398">
        <v>0</v>
      </c>
    </row>
    <row r="940" spans="1:16" x14ac:dyDescent="0.25">
      <c r="B940" s="474"/>
      <c r="C940" s="84"/>
      <c r="D940" s="175" t="s">
        <v>766</v>
      </c>
      <c r="E940" s="234"/>
      <c r="F940" s="235">
        <v>10.8</v>
      </c>
      <c r="G940" s="234">
        <v>186.84</v>
      </c>
      <c r="H940" s="217"/>
      <c r="I940" s="218"/>
      <c r="J940" s="84"/>
      <c r="K940" s="239">
        <v>200.09</v>
      </c>
      <c r="L940" s="185">
        <f t="shared" si="96"/>
        <v>2160.9720000000002</v>
      </c>
      <c r="M940" s="185"/>
      <c r="N940" s="186"/>
      <c r="O940" s="398"/>
    </row>
    <row r="941" spans="1:16" ht="15" customHeight="1" x14ac:dyDescent="0.25">
      <c r="B941" s="474" t="s">
        <v>768</v>
      </c>
      <c r="C941" s="84" t="s">
        <v>105</v>
      </c>
      <c r="D941" s="175" t="s">
        <v>765</v>
      </c>
      <c r="E941" s="234"/>
      <c r="F941" s="235">
        <v>12.6</v>
      </c>
      <c r="G941" s="234">
        <v>187.74</v>
      </c>
      <c r="H941" s="217">
        <v>1399.73</v>
      </c>
      <c r="I941" s="218">
        <v>1749.67</v>
      </c>
      <c r="J941" s="84"/>
      <c r="K941" s="57">
        <v>173.42</v>
      </c>
      <c r="L941" s="185">
        <f t="shared" si="96"/>
        <v>2185.0919999999996</v>
      </c>
      <c r="M941" s="185">
        <f>(L941+L942)*2.202</f>
        <v>10363.109651999999</v>
      </c>
      <c r="N941" s="186">
        <f>M941*$N$2</f>
        <v>12953.887064999999</v>
      </c>
      <c r="O941" s="398">
        <v>0</v>
      </c>
    </row>
    <row r="942" spans="1:16" x14ac:dyDescent="0.25">
      <c r="B942" s="474"/>
      <c r="C942" s="84"/>
      <c r="D942" s="175" t="s">
        <v>766</v>
      </c>
      <c r="E942" s="234"/>
      <c r="F942" s="235">
        <v>12.6</v>
      </c>
      <c r="G942" s="234">
        <v>217.98</v>
      </c>
      <c r="H942" s="217"/>
      <c r="I942" s="218"/>
      <c r="J942" s="84"/>
      <c r="K942" s="239">
        <v>200.09</v>
      </c>
      <c r="L942" s="185">
        <f t="shared" si="96"/>
        <v>2521.134</v>
      </c>
      <c r="M942" s="185"/>
      <c r="N942" s="186"/>
      <c r="O942" s="398"/>
    </row>
    <row r="943" spans="1:16" ht="15" customHeight="1" x14ac:dyDescent="0.25">
      <c r="B943" s="474" t="s">
        <v>769</v>
      </c>
      <c r="C943" s="84" t="s">
        <v>105</v>
      </c>
      <c r="D943" s="175" t="s">
        <v>765</v>
      </c>
      <c r="E943" s="234"/>
      <c r="F943" s="235">
        <v>14.4</v>
      </c>
      <c r="G943" s="234">
        <v>214.56</v>
      </c>
      <c r="H943" s="217">
        <v>1599.7</v>
      </c>
      <c r="I943" s="218">
        <v>1999.62</v>
      </c>
      <c r="J943" s="84"/>
      <c r="K943" s="57">
        <v>173.42</v>
      </c>
      <c r="L943" s="185">
        <f t="shared" si="96"/>
        <v>2497.248</v>
      </c>
      <c r="M943" s="185">
        <f>(L943+L944)*2.202</f>
        <v>11843.553888</v>
      </c>
      <c r="N943" s="186">
        <f>M943*$N$2</f>
        <v>14804.442360000001</v>
      </c>
      <c r="O943" s="398">
        <v>0</v>
      </c>
    </row>
    <row r="944" spans="1:16" x14ac:dyDescent="0.25">
      <c r="B944" s="474"/>
      <c r="C944" s="84"/>
      <c r="D944" s="175" t="s">
        <v>766</v>
      </c>
      <c r="E944" s="234"/>
      <c r="F944" s="235">
        <v>14.4</v>
      </c>
      <c r="G944" s="234">
        <v>249.12</v>
      </c>
      <c r="H944" s="217"/>
      <c r="I944" s="218"/>
      <c r="J944" s="84"/>
      <c r="K944" s="239">
        <v>200.09</v>
      </c>
      <c r="L944" s="185">
        <f t="shared" si="96"/>
        <v>2881.2960000000003</v>
      </c>
      <c r="M944" s="185"/>
      <c r="N944" s="186"/>
      <c r="O944" s="398"/>
    </row>
    <row r="945" spans="2:15" ht="15" customHeight="1" x14ac:dyDescent="0.25">
      <c r="B945" s="474" t="s">
        <v>770</v>
      </c>
      <c r="C945" s="84"/>
      <c r="D945" s="175" t="s">
        <v>765</v>
      </c>
      <c r="E945" s="234"/>
      <c r="F945" s="297">
        <v>16.2</v>
      </c>
      <c r="G945" s="234">
        <v>241.38</v>
      </c>
      <c r="H945" s="217">
        <v>1799.66</v>
      </c>
      <c r="I945" s="218">
        <v>2249.67</v>
      </c>
      <c r="J945" s="84"/>
      <c r="K945" s="57">
        <v>173.42</v>
      </c>
      <c r="L945" s="185">
        <f t="shared" si="96"/>
        <v>2809.4039999999995</v>
      </c>
      <c r="M945" s="185">
        <f>(L945+L946)*2.202</f>
        <v>13323.998123999998</v>
      </c>
      <c r="N945" s="186">
        <f>M945*$N$2</f>
        <v>16654.997654999999</v>
      </c>
      <c r="O945" s="398">
        <v>0</v>
      </c>
    </row>
    <row r="946" spans="2:15" x14ac:dyDescent="0.25">
      <c r="B946" s="474"/>
      <c r="C946" s="84"/>
      <c r="D946" s="175" t="s">
        <v>766</v>
      </c>
      <c r="E946" s="175"/>
      <c r="F946" s="84">
        <v>16.2</v>
      </c>
      <c r="G946" s="175">
        <v>280.26</v>
      </c>
      <c r="H946" s="175"/>
      <c r="I946" s="84"/>
      <c r="J946" s="84"/>
      <c r="K946" s="239">
        <v>200.09</v>
      </c>
      <c r="L946" s="185">
        <f t="shared" si="96"/>
        <v>3241.4580000000001</v>
      </c>
      <c r="M946" s="185"/>
      <c r="N946" s="186"/>
      <c r="O946" s="398"/>
    </row>
    <row r="947" spans="2:15" ht="30" x14ac:dyDescent="0.25">
      <c r="B947" s="59" t="s">
        <v>771</v>
      </c>
      <c r="C947" s="84" t="s">
        <v>772</v>
      </c>
      <c r="D947" s="175" t="s">
        <v>765</v>
      </c>
      <c r="E947" s="175"/>
      <c r="F947" s="84">
        <v>2.25</v>
      </c>
      <c r="G947" s="175">
        <v>33.53</v>
      </c>
      <c r="H947" s="175">
        <v>115.66</v>
      </c>
      <c r="I947" s="84">
        <v>144.58000000000001</v>
      </c>
      <c r="J947" s="84"/>
      <c r="K947" s="57">
        <v>173.42</v>
      </c>
      <c r="L947" s="185">
        <f t="shared" si="96"/>
        <v>390.19499999999999</v>
      </c>
      <c r="M947" s="185">
        <f>L947*2.202</f>
        <v>859.20938999999998</v>
      </c>
      <c r="N947" s="186">
        <f>M947*$N$2</f>
        <v>1074.0117375</v>
      </c>
      <c r="O947" s="398">
        <v>0</v>
      </c>
    </row>
    <row r="948" spans="2:15" x14ac:dyDescent="0.25">
      <c r="B948" s="53" t="s">
        <v>773</v>
      </c>
      <c r="C948" s="84" t="s">
        <v>772</v>
      </c>
      <c r="D948" s="175" t="s">
        <v>321</v>
      </c>
      <c r="E948" s="175"/>
      <c r="F948" s="84">
        <v>9.9</v>
      </c>
      <c r="G948" s="175" t="s">
        <v>774</v>
      </c>
      <c r="H948" s="175">
        <v>442.65</v>
      </c>
      <c r="I948" s="84">
        <v>553.30999999999995</v>
      </c>
      <c r="J948" s="84">
        <v>584.29999999999995</v>
      </c>
      <c r="K948" s="185">
        <v>148.79</v>
      </c>
      <c r="L948" s="185">
        <f t="shared" si="96"/>
        <v>1473.021</v>
      </c>
      <c r="M948" s="185">
        <f>L948*2.202</f>
        <v>3243.5922419999997</v>
      </c>
      <c r="N948" s="186">
        <f>M948*$N$2</f>
        <v>4054.4903024999994</v>
      </c>
      <c r="O948" s="398">
        <f>M948*$N$1*$N$3</f>
        <v>4281.5417594399996</v>
      </c>
    </row>
    <row r="949" spans="2:15" x14ac:dyDescent="0.25">
      <c r="B949" s="53" t="s">
        <v>775</v>
      </c>
      <c r="C949" s="91" t="s">
        <v>105</v>
      </c>
      <c r="D949" s="175" t="s">
        <v>321</v>
      </c>
      <c r="E949" s="215"/>
      <c r="F949" s="216">
        <v>6.4</v>
      </c>
      <c r="G949" s="215">
        <v>82.94</v>
      </c>
      <c r="H949" s="234">
        <v>615.15</v>
      </c>
      <c r="I949" s="235">
        <v>768.94</v>
      </c>
      <c r="J949" s="84"/>
      <c r="K949" s="185">
        <v>148.79</v>
      </c>
      <c r="L949" s="185">
        <f t="shared" si="96"/>
        <v>952.25599999999997</v>
      </c>
      <c r="M949" s="185">
        <f>(L949+L950)*2.202</f>
        <v>4540.8410879999992</v>
      </c>
      <c r="N949" s="186">
        <f>M949*$N$2</f>
        <v>5676.0513599999995</v>
      </c>
      <c r="O949" s="398">
        <v>0</v>
      </c>
    </row>
    <row r="950" spans="2:15" x14ac:dyDescent="0.25">
      <c r="B950" s="44"/>
      <c r="C950" s="91"/>
      <c r="D950" s="175" t="s">
        <v>765</v>
      </c>
      <c r="E950" s="215"/>
      <c r="F950" s="216">
        <v>6.4</v>
      </c>
      <c r="G950" s="215">
        <v>95.36</v>
      </c>
      <c r="H950" s="234"/>
      <c r="I950" s="235"/>
      <c r="J950" s="84"/>
      <c r="K950" s="57">
        <v>173.42</v>
      </c>
      <c r="L950" s="185">
        <f t="shared" si="96"/>
        <v>1109.8879999999999</v>
      </c>
      <c r="M950" s="185"/>
      <c r="N950" s="186"/>
      <c r="O950" s="398"/>
    </row>
    <row r="951" spans="2:15" x14ac:dyDescent="0.25">
      <c r="B951" s="44" t="s">
        <v>776</v>
      </c>
      <c r="C951" s="84" t="s">
        <v>764</v>
      </c>
      <c r="D951" s="175" t="s">
        <v>321</v>
      </c>
      <c r="E951" s="215"/>
      <c r="F951" s="216">
        <v>9.4</v>
      </c>
      <c r="G951" s="215">
        <v>121.82</v>
      </c>
      <c r="H951" s="215">
        <v>420.29</v>
      </c>
      <c r="I951" s="216">
        <v>525.37</v>
      </c>
      <c r="J951" s="84"/>
      <c r="K951" s="185">
        <v>148.79</v>
      </c>
      <c r="L951" s="185">
        <f t="shared" si="96"/>
        <v>1398.626</v>
      </c>
      <c r="M951" s="185">
        <f>L951*2.202</f>
        <v>3079.7744520000001</v>
      </c>
      <c r="N951" s="186">
        <f t="shared" ref="N951:N964" si="97">M951*$N$2</f>
        <v>3849.718065</v>
      </c>
      <c r="O951" s="398">
        <v>0</v>
      </c>
    </row>
    <row r="952" spans="2:15" x14ac:dyDescent="0.25">
      <c r="B952" s="298" t="s">
        <v>777</v>
      </c>
      <c r="C952" s="64" t="s">
        <v>105</v>
      </c>
      <c r="D952" s="175" t="s">
        <v>321</v>
      </c>
      <c r="E952" s="299"/>
      <c r="F952" s="64">
        <v>12.7</v>
      </c>
      <c r="G952" s="240">
        <v>164.59</v>
      </c>
      <c r="H952" s="240">
        <v>567.84</v>
      </c>
      <c r="I952" s="64">
        <v>709.8</v>
      </c>
      <c r="J952" s="64"/>
      <c r="K952" s="185">
        <v>148.79</v>
      </c>
      <c r="L952" s="239">
        <f t="shared" si="96"/>
        <v>1889.6329999999998</v>
      </c>
      <c r="M952" s="185">
        <f>L952*2.202</f>
        <v>4160.9718659999999</v>
      </c>
      <c r="N952" s="224">
        <f t="shared" si="97"/>
        <v>5201.2148324999998</v>
      </c>
      <c r="O952" s="403">
        <v>0</v>
      </c>
    </row>
    <row r="953" spans="2:15" x14ac:dyDescent="0.25">
      <c r="B953" s="59" t="s">
        <v>778</v>
      </c>
      <c r="C953" s="84" t="s">
        <v>779</v>
      </c>
      <c r="D953" s="175" t="s">
        <v>321</v>
      </c>
      <c r="E953" s="175"/>
      <c r="F953" s="84">
        <v>9</v>
      </c>
      <c r="G953" s="175">
        <v>116.64</v>
      </c>
      <c r="H953" s="175">
        <v>402.41</v>
      </c>
      <c r="I953" s="84">
        <v>503.01</v>
      </c>
      <c r="J953" s="84"/>
      <c r="K953" s="185">
        <v>148.79</v>
      </c>
      <c r="L953" s="185">
        <f t="shared" si="96"/>
        <v>1339.11</v>
      </c>
      <c r="M953" s="185">
        <f>L953*2.202</f>
        <v>2948.7202199999997</v>
      </c>
      <c r="N953" s="186">
        <f t="shared" si="97"/>
        <v>3685.9002749999995</v>
      </c>
      <c r="O953" s="398">
        <v>0</v>
      </c>
    </row>
    <row r="954" spans="2:15" ht="30" x14ac:dyDescent="0.25">
      <c r="B954" s="44" t="s">
        <v>780</v>
      </c>
      <c r="C954" s="174" t="s">
        <v>343</v>
      </c>
      <c r="D954" s="175" t="s">
        <v>321</v>
      </c>
      <c r="E954" s="219"/>
      <c r="F954" s="174">
        <v>12</v>
      </c>
      <c r="G954" s="219">
        <v>155.52000000000001</v>
      </c>
      <c r="H954" s="219">
        <v>536.54</v>
      </c>
      <c r="I954" s="174">
        <v>670.68</v>
      </c>
      <c r="J954" s="174"/>
      <c r="K954" s="185">
        <v>148.79</v>
      </c>
      <c r="L954" s="222">
        <f t="shared" si="96"/>
        <v>1785.48</v>
      </c>
      <c r="M954" s="185">
        <f>L954*2.202</f>
        <v>3931.6269600000001</v>
      </c>
      <c r="N954" s="223">
        <f t="shared" si="97"/>
        <v>4914.5337</v>
      </c>
      <c r="O954" s="402">
        <v>0</v>
      </c>
    </row>
    <row r="955" spans="2:15" ht="30" x14ac:dyDescent="0.25">
      <c r="B955" s="53" t="s">
        <v>781</v>
      </c>
      <c r="C955" s="84" t="s">
        <v>782</v>
      </c>
      <c r="D955" s="175" t="s">
        <v>321</v>
      </c>
      <c r="E955" s="175"/>
      <c r="F955" s="84">
        <v>2</v>
      </c>
      <c r="G955" s="175">
        <v>25.92</v>
      </c>
      <c r="H955" s="175">
        <v>69.42</v>
      </c>
      <c r="I955" s="84">
        <v>111.78</v>
      </c>
      <c r="J955" s="84"/>
      <c r="K955" s="185">
        <v>148.79</v>
      </c>
      <c r="L955" s="185">
        <f t="shared" si="96"/>
        <v>297.58</v>
      </c>
      <c r="M955" s="185">
        <f>L955*2.202</f>
        <v>655.27116000000001</v>
      </c>
      <c r="N955" s="186">
        <f t="shared" si="97"/>
        <v>819.08895000000007</v>
      </c>
      <c r="O955" s="398">
        <v>0</v>
      </c>
    </row>
    <row r="956" spans="2:15" ht="15" customHeight="1" x14ac:dyDescent="0.25">
      <c r="B956" s="474" t="s">
        <v>783</v>
      </c>
      <c r="C956" s="91" t="s">
        <v>784</v>
      </c>
      <c r="D956" s="175" t="s">
        <v>321</v>
      </c>
      <c r="E956" s="215"/>
      <c r="F956" s="216">
        <v>3</v>
      </c>
      <c r="G956" s="215">
        <v>38.880000000000003</v>
      </c>
      <c r="H956" s="217">
        <v>288.35000000000002</v>
      </c>
      <c r="I956" s="218">
        <v>360.44</v>
      </c>
      <c r="J956" s="84"/>
      <c r="K956" s="185">
        <v>148.79</v>
      </c>
      <c r="L956" s="185">
        <f t="shared" si="96"/>
        <v>446.37</v>
      </c>
      <c r="M956" s="185">
        <f>(L956+L957)*2.202</f>
        <v>2128.51926</v>
      </c>
      <c r="N956" s="186">
        <f t="shared" si="97"/>
        <v>2660.6490750000003</v>
      </c>
      <c r="O956" s="398">
        <v>0</v>
      </c>
    </row>
    <row r="957" spans="2:15" x14ac:dyDescent="0.25">
      <c r="B957" s="474"/>
      <c r="C957" s="91"/>
      <c r="D957" s="175" t="s">
        <v>765</v>
      </c>
      <c r="E957" s="215"/>
      <c r="F957" s="216">
        <v>3</v>
      </c>
      <c r="G957" s="215">
        <v>44.7</v>
      </c>
      <c r="H957" s="217"/>
      <c r="I957" s="218"/>
      <c r="J957" s="84"/>
      <c r="K957" s="57">
        <v>173.42</v>
      </c>
      <c r="L957" s="185">
        <f t="shared" si="96"/>
        <v>520.26</v>
      </c>
      <c r="M957" s="185"/>
      <c r="N957" s="186">
        <f t="shared" si="97"/>
        <v>0</v>
      </c>
      <c r="O957" s="398">
        <v>0</v>
      </c>
    </row>
    <row r="958" spans="2:15" ht="30" x14ac:dyDescent="0.25">
      <c r="B958" s="44" t="s">
        <v>785</v>
      </c>
      <c r="C958" s="55" t="s">
        <v>786</v>
      </c>
      <c r="D958" s="175" t="s">
        <v>321</v>
      </c>
      <c r="E958" s="175"/>
      <c r="F958" s="84">
        <v>5.33</v>
      </c>
      <c r="G958" s="175">
        <v>69.08</v>
      </c>
      <c r="H958" s="175">
        <v>238.31</v>
      </c>
      <c r="I958" s="84">
        <v>297.89</v>
      </c>
      <c r="J958" s="84"/>
      <c r="K958" s="185">
        <v>148.79</v>
      </c>
      <c r="L958" s="185">
        <f t="shared" si="96"/>
        <v>793.05070000000001</v>
      </c>
      <c r="M958" s="185">
        <f t="shared" ref="M958:M963" si="98">L958*2.202</f>
        <v>1746.2976414</v>
      </c>
      <c r="N958" s="186">
        <f t="shared" si="97"/>
        <v>2182.8720517500001</v>
      </c>
      <c r="O958" s="398">
        <v>0</v>
      </c>
    </row>
    <row r="959" spans="2:15" ht="30" x14ac:dyDescent="0.25">
      <c r="B959" s="59" t="s">
        <v>787</v>
      </c>
      <c r="C959" s="84" t="s">
        <v>105</v>
      </c>
      <c r="D959" s="175" t="s">
        <v>321</v>
      </c>
      <c r="E959" s="175"/>
      <c r="F959" s="84">
        <v>3.6</v>
      </c>
      <c r="G959" s="175">
        <v>46.66</v>
      </c>
      <c r="H959" s="175">
        <v>160.96</v>
      </c>
      <c r="I959" s="84">
        <v>201.2</v>
      </c>
      <c r="J959" s="84"/>
      <c r="K959" s="185">
        <v>148.79</v>
      </c>
      <c r="L959" s="185">
        <f t="shared" si="96"/>
        <v>535.64400000000001</v>
      </c>
      <c r="M959" s="185">
        <f t="shared" si="98"/>
        <v>1179.4880880000001</v>
      </c>
      <c r="N959" s="186">
        <f t="shared" si="97"/>
        <v>1474.3601100000001</v>
      </c>
      <c r="O959" s="398">
        <v>0</v>
      </c>
    </row>
    <row r="960" spans="2:15" x14ac:dyDescent="0.25">
      <c r="B960" s="59" t="s">
        <v>788</v>
      </c>
      <c r="C960" s="84" t="s">
        <v>583</v>
      </c>
      <c r="D960" s="175" t="s">
        <v>321</v>
      </c>
      <c r="E960" s="175"/>
      <c r="F960" s="84">
        <v>3</v>
      </c>
      <c r="G960" s="175">
        <v>38.880000000000003</v>
      </c>
      <c r="H960" s="175">
        <v>134.13999999999999</v>
      </c>
      <c r="I960" s="84">
        <v>167.67</v>
      </c>
      <c r="J960" s="84"/>
      <c r="K960" s="185">
        <v>148.79</v>
      </c>
      <c r="L960" s="185">
        <f t="shared" si="96"/>
        <v>446.37</v>
      </c>
      <c r="M960" s="185">
        <f t="shared" si="98"/>
        <v>982.90674000000001</v>
      </c>
      <c r="N960" s="186">
        <f t="shared" si="97"/>
        <v>1228.633425</v>
      </c>
      <c r="O960" s="398">
        <v>0</v>
      </c>
    </row>
    <row r="961" spans="2:15" ht="45" x14ac:dyDescent="0.25">
      <c r="B961" s="59" t="s">
        <v>789</v>
      </c>
      <c r="C961" s="84" t="s">
        <v>790</v>
      </c>
      <c r="D961" s="175" t="s">
        <v>765</v>
      </c>
      <c r="E961" s="175"/>
      <c r="F961" s="84">
        <v>6</v>
      </c>
      <c r="G961" s="175">
        <v>89.4</v>
      </c>
      <c r="H961" s="175">
        <v>308.43</v>
      </c>
      <c r="I961" s="84">
        <v>386.54</v>
      </c>
      <c r="J961" s="84"/>
      <c r="K961" s="57">
        <v>173.42</v>
      </c>
      <c r="L961" s="185">
        <f t="shared" si="96"/>
        <v>1040.52</v>
      </c>
      <c r="M961" s="185">
        <f t="shared" si="98"/>
        <v>2291.2250399999998</v>
      </c>
      <c r="N961" s="186">
        <f t="shared" si="97"/>
        <v>2864.0312999999996</v>
      </c>
      <c r="O961" s="398">
        <v>0</v>
      </c>
    </row>
    <row r="962" spans="2:15" ht="30" x14ac:dyDescent="0.25">
      <c r="B962" s="59" t="s">
        <v>791</v>
      </c>
      <c r="C962" s="84" t="s">
        <v>764</v>
      </c>
      <c r="D962" s="175" t="s">
        <v>765</v>
      </c>
      <c r="E962" s="175"/>
      <c r="F962" s="84">
        <v>4.6399999999999997</v>
      </c>
      <c r="G962" s="175">
        <v>69.14</v>
      </c>
      <c r="H962" s="175">
        <v>238.52</v>
      </c>
      <c r="I962" s="84">
        <v>298.14999999999998</v>
      </c>
      <c r="J962" s="84"/>
      <c r="K962" s="57">
        <v>173.42</v>
      </c>
      <c r="L962" s="185">
        <f t="shared" si="96"/>
        <v>804.66879999999992</v>
      </c>
      <c r="M962" s="185">
        <f t="shared" si="98"/>
        <v>1771.8806975999998</v>
      </c>
      <c r="N962" s="186">
        <f t="shared" si="97"/>
        <v>2214.850872</v>
      </c>
      <c r="O962" s="398">
        <v>0</v>
      </c>
    </row>
    <row r="963" spans="2:15" x14ac:dyDescent="0.25">
      <c r="B963" s="59" t="s">
        <v>792</v>
      </c>
      <c r="C963" s="84" t="s">
        <v>105</v>
      </c>
      <c r="D963" s="175" t="s">
        <v>765</v>
      </c>
      <c r="E963" s="175"/>
      <c r="F963" s="84">
        <v>4.2</v>
      </c>
      <c r="G963" s="175">
        <v>62.58</v>
      </c>
      <c r="H963" s="175">
        <v>215.9</v>
      </c>
      <c r="I963" s="84">
        <v>269.88</v>
      </c>
      <c r="J963" s="84"/>
      <c r="K963" s="57">
        <v>173.42</v>
      </c>
      <c r="L963" s="185">
        <f t="shared" si="96"/>
        <v>728.36400000000003</v>
      </c>
      <c r="M963" s="185">
        <f t="shared" si="98"/>
        <v>1603.857528</v>
      </c>
      <c r="N963" s="186">
        <f t="shared" si="97"/>
        <v>2004.8219100000001</v>
      </c>
      <c r="O963" s="398">
        <v>0</v>
      </c>
    </row>
    <row r="964" spans="2:15" ht="15" customHeight="1" x14ac:dyDescent="0.25">
      <c r="B964" s="474" t="s">
        <v>793</v>
      </c>
      <c r="C964" s="84" t="s">
        <v>784</v>
      </c>
      <c r="D964" s="175" t="s">
        <v>321</v>
      </c>
      <c r="E964" s="215"/>
      <c r="F964" s="216">
        <v>1.52</v>
      </c>
      <c r="G964" s="215">
        <v>19.7</v>
      </c>
      <c r="H964" s="217">
        <v>146.1</v>
      </c>
      <c r="I964" s="218">
        <v>182.62</v>
      </c>
      <c r="J964" s="84"/>
      <c r="K964" s="185">
        <v>148.79</v>
      </c>
      <c r="L964" s="185">
        <f t="shared" si="96"/>
        <v>226.16079999999999</v>
      </c>
      <c r="M964" s="185">
        <f>(L964+L965)*2.202</f>
        <v>1078.4497583999998</v>
      </c>
      <c r="N964" s="186">
        <f t="shared" si="97"/>
        <v>1348.0621979999999</v>
      </c>
      <c r="O964" s="398">
        <v>0</v>
      </c>
    </row>
    <row r="965" spans="2:15" x14ac:dyDescent="0.25">
      <c r="B965" s="474"/>
      <c r="C965" s="84"/>
      <c r="D965" s="175" t="s">
        <v>765</v>
      </c>
      <c r="E965" s="215"/>
      <c r="F965" s="216">
        <v>1.52</v>
      </c>
      <c r="G965" s="215">
        <v>22.65</v>
      </c>
      <c r="H965" s="217"/>
      <c r="I965" s="218"/>
      <c r="J965" s="84"/>
      <c r="K965" s="57">
        <v>173.42</v>
      </c>
      <c r="L965" s="185">
        <f t="shared" si="96"/>
        <v>263.59839999999997</v>
      </c>
      <c r="M965" s="185"/>
      <c r="N965" s="186"/>
      <c r="O965" s="398"/>
    </row>
    <row r="966" spans="2:15" x14ac:dyDescent="0.25">
      <c r="B966" s="59" t="s">
        <v>794</v>
      </c>
      <c r="C966" s="84" t="s">
        <v>343</v>
      </c>
      <c r="D966" s="175" t="s">
        <v>321</v>
      </c>
      <c r="E966" s="175"/>
      <c r="F966" s="84">
        <v>0.4</v>
      </c>
      <c r="G966" s="175">
        <v>5.18</v>
      </c>
      <c r="H966" s="175">
        <v>17.88</v>
      </c>
      <c r="I966" s="84">
        <v>22.36</v>
      </c>
      <c r="J966" s="84"/>
      <c r="K966" s="185">
        <v>148.79</v>
      </c>
      <c r="L966" s="185">
        <f t="shared" si="96"/>
        <v>59.515999999999998</v>
      </c>
      <c r="M966" s="185">
        <f t="shared" ref="M966:M974" si="99">L966*2.202</f>
        <v>131.05423199999998</v>
      </c>
      <c r="N966" s="186">
        <f t="shared" ref="N966:N975" si="100">M966*$N$2</f>
        <v>163.81778999999997</v>
      </c>
      <c r="O966" s="398">
        <v>0</v>
      </c>
    </row>
    <row r="967" spans="2:15" x14ac:dyDescent="0.25">
      <c r="B967" s="59" t="s">
        <v>795</v>
      </c>
      <c r="C967" s="84" t="s">
        <v>796</v>
      </c>
      <c r="D967" s="175" t="s">
        <v>765</v>
      </c>
      <c r="E967" s="175"/>
      <c r="F967" s="84">
        <v>1.4</v>
      </c>
      <c r="G967" s="175">
        <v>20.86</v>
      </c>
      <c r="H967" s="175">
        <v>71.97</v>
      </c>
      <c r="I967" s="84">
        <v>89.96</v>
      </c>
      <c r="J967" s="84"/>
      <c r="K967" s="57">
        <v>173.42</v>
      </c>
      <c r="L967" s="185">
        <f t="shared" si="96"/>
        <v>242.78799999999995</v>
      </c>
      <c r="M967" s="185">
        <f t="shared" si="99"/>
        <v>534.61917599999992</v>
      </c>
      <c r="N967" s="186">
        <f t="shared" si="100"/>
        <v>668.27396999999996</v>
      </c>
      <c r="O967" s="398">
        <v>0</v>
      </c>
    </row>
    <row r="968" spans="2:15" x14ac:dyDescent="0.25">
      <c r="B968" s="59" t="s">
        <v>797</v>
      </c>
      <c r="C968" s="84" t="s">
        <v>798</v>
      </c>
      <c r="D968" s="175" t="s">
        <v>765</v>
      </c>
      <c r="E968" s="175"/>
      <c r="F968" s="84">
        <v>8</v>
      </c>
      <c r="G968" s="175">
        <v>119.2</v>
      </c>
      <c r="H968" s="175">
        <v>411.24</v>
      </c>
      <c r="I968" s="84">
        <v>514.04999999999995</v>
      </c>
      <c r="J968" s="84"/>
      <c r="K968" s="57">
        <v>173.42</v>
      </c>
      <c r="L968" s="185">
        <f t="shared" si="96"/>
        <v>1387.36</v>
      </c>
      <c r="M968" s="185">
        <f t="shared" si="99"/>
        <v>3054.9667199999999</v>
      </c>
      <c r="N968" s="186">
        <f t="shared" si="100"/>
        <v>3818.7084</v>
      </c>
      <c r="O968" s="398">
        <v>0</v>
      </c>
    </row>
    <row r="969" spans="2:15" ht="30" x14ac:dyDescent="0.25">
      <c r="B969" s="59" t="s">
        <v>799</v>
      </c>
      <c r="C969" s="84" t="s">
        <v>182</v>
      </c>
      <c r="D969" s="175" t="s">
        <v>765</v>
      </c>
      <c r="E969" s="175"/>
      <c r="F969" s="84">
        <v>2.88</v>
      </c>
      <c r="G969" s="175">
        <v>42.91</v>
      </c>
      <c r="H969" s="175">
        <v>148.05000000000001</v>
      </c>
      <c r="I969" s="84">
        <v>185.06</v>
      </c>
      <c r="J969" s="84"/>
      <c r="K969" s="57">
        <v>173.42</v>
      </c>
      <c r="L969" s="185">
        <f t="shared" ref="L969:L1000" si="101">F969*K969</f>
        <v>499.44959999999992</v>
      </c>
      <c r="M969" s="185">
        <f t="shared" si="99"/>
        <v>1099.7880191999998</v>
      </c>
      <c r="N969" s="186">
        <f t="shared" si="100"/>
        <v>1374.7350239999996</v>
      </c>
      <c r="O969" s="398">
        <v>0</v>
      </c>
    </row>
    <row r="970" spans="2:15" ht="15" customHeight="1" x14ac:dyDescent="0.25">
      <c r="B970" s="472" t="s">
        <v>800</v>
      </c>
      <c r="C970" s="174" t="s">
        <v>790</v>
      </c>
      <c r="D970" s="175" t="s">
        <v>321</v>
      </c>
      <c r="E970" s="220"/>
      <c r="F970" s="221">
        <v>0.93</v>
      </c>
      <c r="G970" s="220">
        <v>12.05</v>
      </c>
      <c r="H970" s="219">
        <v>89.9</v>
      </c>
      <c r="I970" s="174">
        <v>112.38</v>
      </c>
      <c r="J970" s="174">
        <v>118.7</v>
      </c>
      <c r="K970" s="185">
        <v>148.79</v>
      </c>
      <c r="L970" s="222">
        <f t="shared" si="101"/>
        <v>138.37469999999999</v>
      </c>
      <c r="M970" s="222">
        <f t="shared" si="99"/>
        <v>304.70108939999994</v>
      </c>
      <c r="N970" s="223">
        <f t="shared" si="100"/>
        <v>380.87636174999994</v>
      </c>
      <c r="O970" s="402">
        <f>M970*$N$1*$N$3</f>
        <v>402.20543800799999</v>
      </c>
    </row>
    <row r="971" spans="2:15" x14ac:dyDescent="0.25">
      <c r="B971" s="472"/>
      <c r="C971" s="84"/>
      <c r="D971" s="175" t="s">
        <v>765</v>
      </c>
      <c r="E971" s="215"/>
      <c r="F971" s="216">
        <v>0.94</v>
      </c>
      <c r="G971" s="215">
        <v>14.01</v>
      </c>
      <c r="H971" s="175"/>
      <c r="I971" s="84"/>
      <c r="J971" s="84"/>
      <c r="K971" s="57">
        <v>173.42</v>
      </c>
      <c r="L971" s="185">
        <f t="shared" si="101"/>
        <v>163.01479999999998</v>
      </c>
      <c r="M971" s="185">
        <f t="shared" si="99"/>
        <v>358.95858959999993</v>
      </c>
      <c r="N971" s="186">
        <f t="shared" si="100"/>
        <v>448.69823699999989</v>
      </c>
      <c r="O971" s="398">
        <f>M971*$N$1*$N$3</f>
        <v>473.8253382719999</v>
      </c>
    </row>
    <row r="972" spans="2:15" ht="30" x14ac:dyDescent="0.25">
      <c r="B972" s="59" t="s">
        <v>801</v>
      </c>
      <c r="C972" s="84" t="s">
        <v>105</v>
      </c>
      <c r="D972" s="175" t="s">
        <v>765</v>
      </c>
      <c r="E972" s="175"/>
      <c r="F972" s="84">
        <v>4.6100000000000003</v>
      </c>
      <c r="G972" s="175">
        <v>68.69</v>
      </c>
      <c r="H972" s="175">
        <v>236.98</v>
      </c>
      <c r="I972" s="84">
        <v>296.22000000000003</v>
      </c>
      <c r="J972" s="84"/>
      <c r="K972" s="57">
        <v>173.42</v>
      </c>
      <c r="L972" s="185">
        <f t="shared" si="101"/>
        <v>799.46619999999996</v>
      </c>
      <c r="M972" s="185">
        <f t="shared" si="99"/>
        <v>1760.4245723999998</v>
      </c>
      <c r="N972" s="186">
        <f t="shared" si="100"/>
        <v>2200.5307154999996</v>
      </c>
      <c r="O972" s="398">
        <v>0</v>
      </c>
    </row>
    <row r="973" spans="2:15" ht="45" x14ac:dyDescent="0.25">
      <c r="B973" s="59" t="s">
        <v>802</v>
      </c>
      <c r="C973" s="84" t="s">
        <v>105</v>
      </c>
      <c r="D973" s="175" t="s">
        <v>765</v>
      </c>
      <c r="E973" s="175"/>
      <c r="F973" s="84">
        <v>5.48</v>
      </c>
      <c r="G973" s="175">
        <v>81.650000000000006</v>
      </c>
      <c r="H973" s="175">
        <v>281.7</v>
      </c>
      <c r="I973" s="84">
        <v>352.12</v>
      </c>
      <c r="J973" s="84"/>
      <c r="K973" s="57">
        <v>173.42</v>
      </c>
      <c r="L973" s="185">
        <f t="shared" si="101"/>
        <v>950.34159999999997</v>
      </c>
      <c r="M973" s="185">
        <f t="shared" si="99"/>
        <v>2092.6522031999998</v>
      </c>
      <c r="N973" s="186">
        <f t="shared" si="100"/>
        <v>2615.8152539999996</v>
      </c>
      <c r="O973" s="398">
        <v>0</v>
      </c>
    </row>
    <row r="974" spans="2:15" x14ac:dyDescent="0.25">
      <c r="B974" s="59" t="s">
        <v>803</v>
      </c>
      <c r="C974" s="84" t="s">
        <v>105</v>
      </c>
      <c r="D974" s="175" t="s">
        <v>765</v>
      </c>
      <c r="E974" s="175"/>
      <c r="F974" s="84">
        <v>2.74</v>
      </c>
      <c r="G974" s="175">
        <v>40.630000000000003</v>
      </c>
      <c r="H974" s="175">
        <v>140.85</v>
      </c>
      <c r="I974" s="84">
        <v>176.06</v>
      </c>
      <c r="J974" s="84">
        <f>14*2.74</f>
        <v>38.36</v>
      </c>
      <c r="K974" s="57">
        <v>173.42</v>
      </c>
      <c r="L974" s="185">
        <f t="shared" si="101"/>
        <v>475.17079999999999</v>
      </c>
      <c r="M974" s="185">
        <f t="shared" si="99"/>
        <v>1046.3261015999999</v>
      </c>
      <c r="N974" s="186">
        <f t="shared" si="100"/>
        <v>1307.9076269999998</v>
      </c>
      <c r="O974" s="398">
        <v>0</v>
      </c>
    </row>
    <row r="975" spans="2:15" ht="15" customHeight="1" x14ac:dyDescent="0.25">
      <c r="B975" s="474" t="s">
        <v>804</v>
      </c>
      <c r="C975" s="84" t="s">
        <v>343</v>
      </c>
      <c r="D975" s="175" t="s">
        <v>805</v>
      </c>
      <c r="E975" s="234"/>
      <c r="F975" s="235">
        <v>1.3</v>
      </c>
      <c r="G975" s="234">
        <v>31.2</v>
      </c>
      <c r="H975" s="234">
        <v>165.77</v>
      </c>
      <c r="I975" s="235">
        <v>207.21</v>
      </c>
      <c r="J975" s="84"/>
      <c r="K975" s="185">
        <v>178.39</v>
      </c>
      <c r="L975" s="185">
        <f t="shared" si="101"/>
        <v>231.90699999999998</v>
      </c>
      <c r="M975" s="185">
        <f>(L975+L976)*2.202</f>
        <v>936.58546799999988</v>
      </c>
      <c r="N975" s="186">
        <f t="shared" si="100"/>
        <v>1170.7318349999998</v>
      </c>
      <c r="O975" s="398">
        <v>0</v>
      </c>
    </row>
    <row r="976" spans="2:15" x14ac:dyDescent="0.25">
      <c r="B976" s="474"/>
      <c r="C976" s="84"/>
      <c r="D976" s="175" t="s">
        <v>321</v>
      </c>
      <c r="E976" s="234"/>
      <c r="F976" s="235">
        <v>1.3</v>
      </c>
      <c r="G976" s="234">
        <v>16.850000000000001</v>
      </c>
      <c r="H976" s="234"/>
      <c r="I976" s="235"/>
      <c r="J976" s="84"/>
      <c r="K976" s="185">
        <v>148.79</v>
      </c>
      <c r="L976" s="185">
        <f t="shared" si="101"/>
        <v>193.42699999999999</v>
      </c>
      <c r="M976" s="185"/>
      <c r="N976" s="186"/>
      <c r="O976" s="398"/>
    </row>
    <row r="977" spans="2:15" ht="15" customHeight="1" x14ac:dyDescent="0.25">
      <c r="B977" s="474" t="s">
        <v>806</v>
      </c>
      <c r="C977" s="84" t="s">
        <v>105</v>
      </c>
      <c r="D977" s="175" t="s">
        <v>805</v>
      </c>
      <c r="E977" s="234"/>
      <c r="F977" s="235">
        <v>3</v>
      </c>
      <c r="G977" s="234">
        <v>72</v>
      </c>
      <c r="H977" s="234">
        <v>382.54</v>
      </c>
      <c r="I977" s="235">
        <v>478.17</v>
      </c>
      <c r="J977" s="84"/>
      <c r="K977" s="185">
        <v>178.39</v>
      </c>
      <c r="L977" s="185">
        <f t="shared" si="101"/>
        <v>535.16999999999996</v>
      </c>
      <c r="M977" s="185">
        <f>(L977+L978)*2.202</f>
        <v>2161.3510799999999</v>
      </c>
      <c r="N977" s="186">
        <f>M977*$N$2</f>
        <v>2701.68885</v>
      </c>
      <c r="O977" s="398">
        <v>0</v>
      </c>
    </row>
    <row r="978" spans="2:15" x14ac:dyDescent="0.25">
      <c r="B978" s="474"/>
      <c r="C978" s="84"/>
      <c r="D978" s="175" t="s">
        <v>321</v>
      </c>
      <c r="E978" s="234"/>
      <c r="F978" s="235">
        <v>3</v>
      </c>
      <c r="G978" s="234">
        <v>38.86</v>
      </c>
      <c r="H978" s="234"/>
      <c r="I978" s="235"/>
      <c r="J978" s="84"/>
      <c r="K978" s="185">
        <v>148.79</v>
      </c>
      <c r="L978" s="185">
        <f t="shared" si="101"/>
        <v>446.37</v>
      </c>
      <c r="M978" s="185"/>
      <c r="N978" s="186"/>
      <c r="O978" s="398"/>
    </row>
    <row r="979" spans="2:15" ht="24.75" customHeight="1" x14ac:dyDescent="0.25">
      <c r="B979" s="472" t="s">
        <v>807</v>
      </c>
      <c r="C979" s="174" t="s">
        <v>808</v>
      </c>
      <c r="D979" s="175" t="s">
        <v>321</v>
      </c>
      <c r="E979" s="241"/>
      <c r="F979" s="242">
        <v>2.5</v>
      </c>
      <c r="G979" s="241">
        <v>32.4</v>
      </c>
      <c r="H979" s="241">
        <v>240.29</v>
      </c>
      <c r="I979" s="242">
        <v>300.37</v>
      </c>
      <c r="J979" s="174"/>
      <c r="K979" s="185">
        <v>148.79</v>
      </c>
      <c r="L979" s="222">
        <f t="shared" si="101"/>
        <v>371.97499999999997</v>
      </c>
      <c r="M979" s="222">
        <f>(L979+L980)*2.202</f>
        <v>1773.7660499999997</v>
      </c>
      <c r="N979" s="223">
        <f>M979*$N$2</f>
        <v>2217.2075624999998</v>
      </c>
      <c r="O979" s="402">
        <v>0</v>
      </c>
    </row>
    <row r="980" spans="2:15" ht="24.75" customHeight="1" x14ac:dyDescent="0.25">
      <c r="B980" s="472"/>
      <c r="C980" s="84"/>
      <c r="D980" s="175" t="s">
        <v>765</v>
      </c>
      <c r="E980" s="234"/>
      <c r="F980" s="235">
        <v>2.5</v>
      </c>
      <c r="G980" s="234">
        <v>37.25</v>
      </c>
      <c r="H980" s="234"/>
      <c r="I980" s="235"/>
      <c r="J980" s="84"/>
      <c r="K980" s="57">
        <v>173.42</v>
      </c>
      <c r="L980" s="185">
        <f t="shared" si="101"/>
        <v>433.54999999999995</v>
      </c>
      <c r="M980" s="185"/>
      <c r="N980" s="186"/>
      <c r="O980" s="398"/>
    </row>
    <row r="981" spans="2:15" ht="24.75" customHeight="1" x14ac:dyDescent="0.25">
      <c r="B981" s="474" t="s">
        <v>809</v>
      </c>
      <c r="C981" s="84" t="s">
        <v>105</v>
      </c>
      <c r="D981" s="175" t="s">
        <v>765</v>
      </c>
      <c r="E981" s="234"/>
      <c r="F981" s="235">
        <v>8</v>
      </c>
      <c r="G981" s="234">
        <v>119.2</v>
      </c>
      <c r="H981" s="234">
        <v>886.72</v>
      </c>
      <c r="I981" s="235">
        <v>1110.9000000000001</v>
      </c>
      <c r="J981" s="84"/>
      <c r="K981" s="57">
        <v>173.42</v>
      </c>
      <c r="L981" s="185">
        <f t="shared" si="101"/>
        <v>1387.36</v>
      </c>
      <c r="M981" s="185">
        <f>(L981+L982)*2.202</f>
        <v>6579.75216</v>
      </c>
      <c r="N981" s="186">
        <f>M981*$N$2</f>
        <v>8224.6902000000009</v>
      </c>
      <c r="O981" s="398">
        <v>0</v>
      </c>
    </row>
    <row r="982" spans="2:15" ht="24.75" customHeight="1" x14ac:dyDescent="0.25">
      <c r="B982" s="474"/>
      <c r="C982" s="84"/>
      <c r="D982" s="175" t="s">
        <v>766</v>
      </c>
      <c r="E982" s="234"/>
      <c r="F982" s="235">
        <v>8</v>
      </c>
      <c r="G982" s="234">
        <v>136.4</v>
      </c>
      <c r="H982" s="234"/>
      <c r="I982" s="235"/>
      <c r="J982" s="84"/>
      <c r="K982" s="239">
        <v>200.09</v>
      </c>
      <c r="L982" s="185">
        <f t="shared" si="101"/>
        <v>1600.72</v>
      </c>
      <c r="M982" s="185"/>
      <c r="N982" s="186"/>
      <c r="O982" s="398"/>
    </row>
    <row r="983" spans="2:15" ht="24.75" customHeight="1" x14ac:dyDescent="0.25">
      <c r="B983" s="474" t="s">
        <v>810</v>
      </c>
      <c r="C983" s="84" t="s">
        <v>105</v>
      </c>
      <c r="D983" s="175" t="s">
        <v>321</v>
      </c>
      <c r="E983" s="234"/>
      <c r="F983" s="235">
        <v>4</v>
      </c>
      <c r="G983" s="234">
        <v>51.84</v>
      </c>
      <c r="H983" s="234">
        <v>384.47</v>
      </c>
      <c r="I983" s="235">
        <v>480.59</v>
      </c>
      <c r="J983" s="84"/>
      <c r="K983" s="185">
        <v>148.79</v>
      </c>
      <c r="L983" s="185">
        <f t="shared" si="101"/>
        <v>595.16</v>
      </c>
      <c r="M983" s="185">
        <f>(L983+L984)*2.202</f>
        <v>2838.0256799999997</v>
      </c>
      <c r="N983" s="186">
        <f>M983*$N$2</f>
        <v>3547.5320999999994</v>
      </c>
      <c r="O983" s="398">
        <v>0</v>
      </c>
    </row>
    <row r="984" spans="2:15" ht="24.75" customHeight="1" x14ac:dyDescent="0.25">
      <c r="B984" s="474"/>
      <c r="C984" s="84"/>
      <c r="D984" s="175" t="s">
        <v>765</v>
      </c>
      <c r="E984" s="234"/>
      <c r="F984" s="235">
        <v>4</v>
      </c>
      <c r="G984" s="234">
        <v>69.599999999999994</v>
      </c>
      <c r="H984" s="234"/>
      <c r="I984" s="235"/>
      <c r="J984" s="84"/>
      <c r="K984" s="57">
        <v>173.42</v>
      </c>
      <c r="L984" s="185">
        <f t="shared" si="101"/>
        <v>693.68</v>
      </c>
      <c r="M984" s="185"/>
      <c r="N984" s="186"/>
      <c r="O984" s="398"/>
    </row>
    <row r="985" spans="2:15" ht="15" customHeight="1" x14ac:dyDescent="0.25">
      <c r="B985" s="493" t="s">
        <v>811</v>
      </c>
      <c r="C985" s="84" t="s">
        <v>105</v>
      </c>
      <c r="D985" s="175" t="s">
        <v>321</v>
      </c>
      <c r="E985" s="234"/>
      <c r="F985" s="235">
        <v>3</v>
      </c>
      <c r="G985" s="234">
        <v>38.880000000000003</v>
      </c>
      <c r="H985" s="234">
        <v>288.35000000000002</v>
      </c>
      <c r="I985" s="235">
        <v>360.44</v>
      </c>
      <c r="J985" s="84"/>
      <c r="K985" s="185">
        <v>148.79</v>
      </c>
      <c r="L985" s="185">
        <f t="shared" si="101"/>
        <v>446.37</v>
      </c>
      <c r="M985" s="185">
        <f>(L985+L986)*2.202</f>
        <v>2128.51926</v>
      </c>
      <c r="N985" s="186">
        <f>M985*$N$2</f>
        <v>2660.6490750000003</v>
      </c>
      <c r="O985" s="398">
        <v>0</v>
      </c>
    </row>
    <row r="986" spans="2:15" x14ac:dyDescent="0.25">
      <c r="B986" s="493"/>
      <c r="C986" s="84"/>
      <c r="D986" s="175" t="s">
        <v>765</v>
      </c>
      <c r="E986" s="234"/>
      <c r="F986" s="235">
        <v>3</v>
      </c>
      <c r="G986" s="234">
        <v>44.7</v>
      </c>
      <c r="H986" s="234"/>
      <c r="I986" s="235"/>
      <c r="J986" s="84"/>
      <c r="K986" s="57">
        <v>173.42</v>
      </c>
      <c r="L986" s="185">
        <f t="shared" si="101"/>
        <v>520.26</v>
      </c>
      <c r="M986" s="185"/>
      <c r="N986" s="186"/>
      <c r="O986" s="398"/>
    </row>
    <row r="987" spans="2:15" x14ac:dyDescent="0.25">
      <c r="B987" s="59" t="s">
        <v>812</v>
      </c>
      <c r="C987" s="84" t="s">
        <v>813</v>
      </c>
      <c r="D987" s="175" t="s">
        <v>321</v>
      </c>
      <c r="E987" s="175"/>
      <c r="F987" s="84">
        <v>4</v>
      </c>
      <c r="G987" s="175">
        <v>51.84</v>
      </c>
      <c r="H987" s="175">
        <v>178.85</v>
      </c>
      <c r="I987" s="84">
        <v>223.56</v>
      </c>
      <c r="J987" s="84"/>
      <c r="K987" s="185">
        <v>148.79</v>
      </c>
      <c r="L987" s="185">
        <f t="shared" si="101"/>
        <v>595.16</v>
      </c>
      <c r="M987" s="185">
        <f>L987*2.202</f>
        <v>1310.54232</v>
      </c>
      <c r="N987" s="186">
        <f>M987*$N$2</f>
        <v>1638.1779000000001</v>
      </c>
      <c r="O987" s="398">
        <v>0</v>
      </c>
    </row>
    <row r="988" spans="2:15" x14ac:dyDescent="0.25">
      <c r="B988" s="59" t="s">
        <v>814</v>
      </c>
      <c r="C988" s="84" t="s">
        <v>815</v>
      </c>
      <c r="D988" s="175" t="s">
        <v>321</v>
      </c>
      <c r="E988" s="175"/>
      <c r="F988" s="84">
        <v>3</v>
      </c>
      <c r="G988" s="175">
        <v>38.880000000000003</v>
      </c>
      <c r="H988" s="175">
        <v>134.13999999999999</v>
      </c>
      <c r="I988" s="84">
        <v>167.67</v>
      </c>
      <c r="J988" s="84"/>
      <c r="K988" s="185">
        <v>148.79</v>
      </c>
      <c r="L988" s="185">
        <f t="shared" si="101"/>
        <v>446.37</v>
      </c>
      <c r="M988" s="185">
        <f>L988*2.202</f>
        <v>982.90674000000001</v>
      </c>
      <c r="N988" s="186">
        <f>M988*$N$2</f>
        <v>1228.633425</v>
      </c>
      <c r="O988" s="398">
        <v>0</v>
      </c>
    </row>
    <row r="989" spans="2:15" ht="15" customHeight="1" x14ac:dyDescent="0.25">
      <c r="B989" s="474" t="s">
        <v>816</v>
      </c>
      <c r="C989" s="84" t="s">
        <v>817</v>
      </c>
      <c r="D989" s="175" t="s">
        <v>321</v>
      </c>
      <c r="E989" s="234"/>
      <c r="F989" s="235">
        <v>1.44</v>
      </c>
      <c r="G989" s="234">
        <v>18.66</v>
      </c>
      <c r="H989" s="234">
        <v>138.41</v>
      </c>
      <c r="I989" s="235">
        <v>173.01</v>
      </c>
      <c r="J989" s="84">
        <f>37.02*3.45</f>
        <v>127.71900000000002</v>
      </c>
      <c r="K989" s="185">
        <v>148.79</v>
      </c>
      <c r="L989" s="185">
        <f t="shared" si="101"/>
        <v>214.25759999999997</v>
      </c>
      <c r="M989" s="185">
        <f>(L989+L990)*2.202</f>
        <v>1021.6892447999999</v>
      </c>
      <c r="N989" s="186">
        <f>M989*$N$2</f>
        <v>1277.1115559999998</v>
      </c>
      <c r="O989" s="398">
        <v>0</v>
      </c>
    </row>
    <row r="990" spans="2:15" x14ac:dyDescent="0.25">
      <c r="B990" s="474"/>
      <c r="C990" s="84" t="s">
        <v>818</v>
      </c>
      <c r="D990" s="175" t="s">
        <v>765</v>
      </c>
      <c r="E990" s="234"/>
      <c r="F990" s="235">
        <v>1.44</v>
      </c>
      <c r="G990" s="234">
        <v>21.46</v>
      </c>
      <c r="H990" s="234"/>
      <c r="I990" s="235"/>
      <c r="J990" s="84">
        <f>14*1.44</f>
        <v>20.16</v>
      </c>
      <c r="K990" s="57">
        <v>173.42</v>
      </c>
      <c r="L990" s="185">
        <f t="shared" si="101"/>
        <v>249.72479999999996</v>
      </c>
      <c r="M990" s="185"/>
      <c r="N990" s="186"/>
      <c r="O990" s="398"/>
    </row>
    <row r="991" spans="2:15" ht="30" customHeight="1" x14ac:dyDescent="0.25">
      <c r="B991" s="472" t="s">
        <v>819</v>
      </c>
      <c r="C991" s="174" t="s">
        <v>820</v>
      </c>
      <c r="D991" s="175" t="s">
        <v>321</v>
      </c>
      <c r="E991" s="241"/>
      <c r="F991" s="221">
        <v>3.4</v>
      </c>
      <c r="G991" s="241">
        <v>44.06</v>
      </c>
      <c r="H991" s="241">
        <v>326.8</v>
      </c>
      <c r="I991" s="242">
        <v>408.5</v>
      </c>
      <c r="J991" s="242">
        <v>431.4</v>
      </c>
      <c r="K991" s="185">
        <v>148.79</v>
      </c>
      <c r="L991" s="222">
        <f t="shared" si="101"/>
        <v>505.88599999999997</v>
      </c>
      <c r="M991" s="222">
        <f>(L991+L992)*2.202</f>
        <v>2412.3218279999996</v>
      </c>
      <c r="N991" s="223">
        <f>M991*$N$2</f>
        <v>3015.4022849999997</v>
      </c>
      <c r="O991" s="402">
        <f>M991*$N$1*$N$3</f>
        <v>3184.2648129599997</v>
      </c>
    </row>
    <row r="992" spans="2:15" ht="30" customHeight="1" x14ac:dyDescent="0.25">
      <c r="B992" s="472"/>
      <c r="C992" s="84"/>
      <c r="D992" s="175" t="s">
        <v>765</v>
      </c>
      <c r="E992" s="215"/>
      <c r="F992" s="216">
        <v>3.4</v>
      </c>
      <c r="G992" s="234">
        <v>50.66</v>
      </c>
      <c r="H992" s="234"/>
      <c r="I992" s="235"/>
      <c r="J992" s="235"/>
      <c r="K992" s="57">
        <v>173.42</v>
      </c>
      <c r="L992" s="185">
        <f t="shared" si="101"/>
        <v>589.62799999999993</v>
      </c>
      <c r="M992" s="185"/>
      <c r="N992" s="186"/>
      <c r="O992" s="398"/>
    </row>
    <row r="993" spans="2:15" ht="15" customHeight="1" x14ac:dyDescent="0.25">
      <c r="B993" s="474" t="s">
        <v>821</v>
      </c>
      <c r="C993" s="84" t="s">
        <v>105</v>
      </c>
      <c r="D993" s="175" t="s">
        <v>321</v>
      </c>
      <c r="E993" s="215"/>
      <c r="F993" s="216">
        <v>3.95</v>
      </c>
      <c r="G993" s="234">
        <v>51.19</v>
      </c>
      <c r="H993" s="234">
        <v>379.66</v>
      </c>
      <c r="I993" s="235">
        <v>474.58</v>
      </c>
      <c r="J993" s="235">
        <v>501.2</v>
      </c>
      <c r="K993" s="185">
        <v>148.79</v>
      </c>
      <c r="L993" s="185">
        <f t="shared" si="101"/>
        <v>587.72050000000002</v>
      </c>
      <c r="M993" s="185">
        <f>(L993+L994)*2.202</f>
        <v>2802.5503589999998</v>
      </c>
      <c r="N993" s="186">
        <f>M993*$N$2</f>
        <v>3503.18794875</v>
      </c>
      <c r="O993" s="398">
        <f>M993*$N$1*$N$3</f>
        <v>3699.3664738799998</v>
      </c>
    </row>
    <row r="994" spans="2:15" x14ac:dyDescent="0.25">
      <c r="B994" s="474"/>
      <c r="C994" s="84"/>
      <c r="D994" s="175" t="s">
        <v>765</v>
      </c>
      <c r="E994" s="215"/>
      <c r="F994" s="216">
        <v>3.95</v>
      </c>
      <c r="G994" s="234">
        <v>68.86</v>
      </c>
      <c r="H994" s="234"/>
      <c r="I994" s="235"/>
      <c r="J994" s="235"/>
      <c r="K994" s="57">
        <v>173.42</v>
      </c>
      <c r="L994" s="185">
        <f t="shared" si="101"/>
        <v>685.00900000000001</v>
      </c>
      <c r="M994" s="185"/>
      <c r="N994" s="186"/>
      <c r="O994" s="398"/>
    </row>
    <row r="995" spans="2:15" ht="31.5" customHeight="1" x14ac:dyDescent="0.25">
      <c r="B995" s="474" t="s">
        <v>822</v>
      </c>
      <c r="C995" s="84" t="s">
        <v>820</v>
      </c>
      <c r="D995" s="175" t="s">
        <v>321</v>
      </c>
      <c r="E995" s="215"/>
      <c r="F995" s="216">
        <v>5.0999999999999996</v>
      </c>
      <c r="G995" s="234">
        <v>66.099999999999994</v>
      </c>
      <c r="H995" s="234">
        <v>490.2</v>
      </c>
      <c r="I995" s="235">
        <v>612.76</v>
      </c>
      <c r="J995" s="235">
        <v>647.1</v>
      </c>
      <c r="K995" s="185">
        <v>148.79</v>
      </c>
      <c r="L995" s="185">
        <f t="shared" si="101"/>
        <v>758.82899999999995</v>
      </c>
      <c r="M995" s="185">
        <f>(L995+L996)*2.202</f>
        <v>3618.4827419999992</v>
      </c>
      <c r="N995" s="186">
        <f>M995*$N$2</f>
        <v>4523.1034274999993</v>
      </c>
      <c r="O995" s="398">
        <f>M995*$N$1*$N$3</f>
        <v>4776.3972194399994</v>
      </c>
    </row>
    <row r="996" spans="2:15" ht="31.5" customHeight="1" x14ac:dyDescent="0.25">
      <c r="B996" s="474"/>
      <c r="C996" s="84"/>
      <c r="D996" s="175" t="s">
        <v>765</v>
      </c>
      <c r="E996" s="215"/>
      <c r="F996" s="216">
        <v>5.0999999999999996</v>
      </c>
      <c r="G996" s="234">
        <v>75.989999999999995</v>
      </c>
      <c r="H996" s="234"/>
      <c r="I996" s="235"/>
      <c r="J996" s="235"/>
      <c r="K996" s="57">
        <v>173.42</v>
      </c>
      <c r="L996" s="185">
        <f t="shared" si="101"/>
        <v>884.44199999999989</v>
      </c>
      <c r="M996" s="185"/>
      <c r="N996" s="186"/>
      <c r="O996" s="398"/>
    </row>
    <row r="997" spans="2:15" ht="15" customHeight="1" x14ac:dyDescent="0.25">
      <c r="B997" s="474" t="s">
        <v>823</v>
      </c>
      <c r="C997" s="84" t="s">
        <v>824</v>
      </c>
      <c r="D997" s="175" t="s">
        <v>321</v>
      </c>
      <c r="E997" s="300"/>
      <c r="F997" s="216">
        <v>5.94</v>
      </c>
      <c r="G997" s="234">
        <v>76.98</v>
      </c>
      <c r="H997" s="234">
        <v>570.92999999999995</v>
      </c>
      <c r="I997" s="235">
        <v>713.67</v>
      </c>
      <c r="J997" s="235">
        <v>753.6</v>
      </c>
      <c r="K997" s="185">
        <v>148.79</v>
      </c>
      <c r="L997" s="185">
        <f t="shared" si="101"/>
        <v>883.81259999999997</v>
      </c>
      <c r="M997" s="185">
        <f>(L997+L998)*2.202</f>
        <v>4214.4681348000004</v>
      </c>
      <c r="N997" s="186">
        <f>M997*$N$2</f>
        <v>5268.0851685000007</v>
      </c>
      <c r="O997" s="398">
        <f>M997*$N$1*$N$3</f>
        <v>5563.0979379360015</v>
      </c>
    </row>
    <row r="998" spans="2:15" x14ac:dyDescent="0.25">
      <c r="B998" s="474"/>
      <c r="C998" s="84"/>
      <c r="D998" s="175" t="s">
        <v>765</v>
      </c>
      <c r="E998" s="234"/>
      <c r="F998" s="235">
        <v>5.94</v>
      </c>
      <c r="G998" s="234">
        <v>88.51</v>
      </c>
      <c r="H998" s="234"/>
      <c r="I998" s="235"/>
      <c r="J998" s="235"/>
      <c r="K998" s="57">
        <v>173.42</v>
      </c>
      <c r="L998" s="185">
        <f t="shared" si="101"/>
        <v>1030.1148000000001</v>
      </c>
      <c r="M998" s="185"/>
      <c r="N998" s="186"/>
      <c r="O998" s="398"/>
    </row>
    <row r="999" spans="2:15" ht="15" customHeight="1" x14ac:dyDescent="0.25">
      <c r="B999" s="474" t="s">
        <v>825</v>
      </c>
      <c r="C999" s="84" t="s">
        <v>105</v>
      </c>
      <c r="D999" s="175" t="s">
        <v>321</v>
      </c>
      <c r="E999" s="234"/>
      <c r="F999" s="235">
        <v>9.43</v>
      </c>
      <c r="G999" s="234">
        <v>122.21</v>
      </c>
      <c r="H999" s="234">
        <v>906.38</v>
      </c>
      <c r="I999" s="235">
        <v>1132.98</v>
      </c>
      <c r="J999" s="235">
        <v>1196.4000000000001</v>
      </c>
      <c r="K999" s="185">
        <v>148.79</v>
      </c>
      <c r="L999" s="185">
        <f t="shared" si="101"/>
        <v>1403.0897</v>
      </c>
      <c r="M999" s="185">
        <f>(L999+L1000)*2.202</f>
        <v>6690.6455405999995</v>
      </c>
      <c r="N999" s="186">
        <f>M999*$N$2</f>
        <v>8363.3069257499992</v>
      </c>
      <c r="O999" s="398">
        <f>M999*$N$1*$N$3</f>
        <v>8831.6521135919993</v>
      </c>
    </row>
    <row r="1000" spans="2:15" x14ac:dyDescent="0.25">
      <c r="B1000" s="474"/>
      <c r="C1000" s="84"/>
      <c r="D1000" s="175" t="s">
        <v>765</v>
      </c>
      <c r="E1000" s="234"/>
      <c r="F1000" s="235">
        <v>9.43</v>
      </c>
      <c r="G1000" s="234">
        <v>140.51</v>
      </c>
      <c r="H1000" s="234"/>
      <c r="I1000" s="235"/>
      <c r="J1000" s="235"/>
      <c r="K1000" s="57">
        <v>173.42</v>
      </c>
      <c r="L1000" s="185">
        <f t="shared" si="101"/>
        <v>1635.3505999999998</v>
      </c>
      <c r="M1000" s="185" t="s">
        <v>532</v>
      </c>
      <c r="N1000" s="186"/>
      <c r="O1000" s="398"/>
    </row>
    <row r="1001" spans="2:15" ht="15" customHeight="1" x14ac:dyDescent="0.25">
      <c r="B1001" s="474" t="s">
        <v>826</v>
      </c>
      <c r="C1001" s="84" t="s">
        <v>105</v>
      </c>
      <c r="D1001" s="175" t="s">
        <v>321</v>
      </c>
      <c r="E1001" s="234"/>
      <c r="F1001" s="235">
        <v>11.45</v>
      </c>
      <c r="G1001" s="234">
        <v>148.38999999999999</v>
      </c>
      <c r="H1001" s="234">
        <v>1100.54</v>
      </c>
      <c r="I1001" s="235">
        <v>1375.67</v>
      </c>
      <c r="J1001" s="235"/>
      <c r="K1001" s="185">
        <v>148.79</v>
      </c>
      <c r="L1001" s="185">
        <f t="shared" ref="L1001:L1014" si="102">F1001*K1001</f>
        <v>1703.6454999999999</v>
      </c>
      <c r="M1001" s="185">
        <f>(L1001+L1002)*2.202</f>
        <v>8123.8485089999986</v>
      </c>
      <c r="N1001" s="186">
        <f>M1001*$N$2</f>
        <v>10154.810636249998</v>
      </c>
      <c r="O1001" s="398">
        <v>0</v>
      </c>
    </row>
    <row r="1002" spans="2:15" x14ac:dyDescent="0.25">
      <c r="B1002" s="474"/>
      <c r="C1002" s="84"/>
      <c r="D1002" s="175" t="s">
        <v>765</v>
      </c>
      <c r="E1002" s="234"/>
      <c r="F1002" s="235">
        <v>11.45</v>
      </c>
      <c r="G1002" s="234">
        <v>170.61</v>
      </c>
      <c r="H1002" s="234"/>
      <c r="I1002" s="235"/>
      <c r="J1002" s="235"/>
      <c r="K1002" s="57">
        <v>173.42</v>
      </c>
      <c r="L1002" s="185">
        <f t="shared" si="102"/>
        <v>1985.6589999999997</v>
      </c>
      <c r="M1002" s="185"/>
      <c r="N1002" s="186"/>
      <c r="O1002" s="398"/>
    </row>
    <row r="1003" spans="2:15" ht="22.5" customHeight="1" x14ac:dyDescent="0.25">
      <c r="B1003" s="474" t="s">
        <v>827</v>
      </c>
      <c r="C1003" s="84" t="s">
        <v>820</v>
      </c>
      <c r="D1003" s="175" t="s">
        <v>321</v>
      </c>
      <c r="E1003" s="215"/>
      <c r="F1003" s="216">
        <v>16.5</v>
      </c>
      <c r="G1003" s="234">
        <v>213.84</v>
      </c>
      <c r="H1003" s="234">
        <v>1585.93</v>
      </c>
      <c r="I1003" s="235">
        <v>1982.41</v>
      </c>
      <c r="J1003" s="235"/>
      <c r="K1003" s="185">
        <v>148.79</v>
      </c>
      <c r="L1003" s="185">
        <f t="shared" si="102"/>
        <v>2455.0349999999999</v>
      </c>
      <c r="M1003" s="185">
        <f>(L1003+L1004)*2.202</f>
        <v>11706.85593</v>
      </c>
      <c r="N1003" s="186">
        <f>M1003*$N$2</f>
        <v>14633.569912499999</v>
      </c>
      <c r="O1003" s="398">
        <v>0</v>
      </c>
    </row>
    <row r="1004" spans="2:15" ht="22.5" customHeight="1" x14ac:dyDescent="0.25">
      <c r="B1004" s="474"/>
      <c r="C1004" s="84"/>
      <c r="D1004" s="175" t="s">
        <v>765</v>
      </c>
      <c r="E1004" s="234"/>
      <c r="F1004" s="235">
        <v>16.5</v>
      </c>
      <c r="G1004" s="234">
        <v>245.85</v>
      </c>
      <c r="H1004" s="234"/>
      <c r="I1004" s="235"/>
      <c r="J1004" s="235"/>
      <c r="K1004" s="57">
        <v>173.42</v>
      </c>
      <c r="L1004" s="185">
        <f t="shared" si="102"/>
        <v>2861.43</v>
      </c>
      <c r="M1004" s="185"/>
      <c r="N1004" s="186"/>
      <c r="O1004" s="398"/>
    </row>
    <row r="1005" spans="2:15" ht="15" customHeight="1" x14ac:dyDescent="0.25">
      <c r="B1005" s="474" t="s">
        <v>828</v>
      </c>
      <c r="C1005" s="84" t="s">
        <v>820</v>
      </c>
      <c r="D1005" s="175" t="s">
        <v>321</v>
      </c>
      <c r="E1005" s="215"/>
      <c r="F1005" s="216">
        <v>23.75</v>
      </c>
      <c r="G1005" s="234">
        <v>307.8</v>
      </c>
      <c r="H1005" s="234">
        <v>2282.7800000000002</v>
      </c>
      <c r="I1005" s="235">
        <v>2853.47</v>
      </c>
      <c r="J1005" s="235"/>
      <c r="K1005" s="185">
        <v>148.79</v>
      </c>
      <c r="L1005" s="185">
        <f t="shared" si="102"/>
        <v>3533.7624999999998</v>
      </c>
      <c r="M1005" s="185">
        <f>(L1005+L1006)*2.202</f>
        <v>16850.777474999999</v>
      </c>
      <c r="N1005" s="186">
        <f>M1005*$N$2</f>
        <v>21063.471843749998</v>
      </c>
      <c r="O1005" s="398">
        <v>0</v>
      </c>
    </row>
    <row r="1006" spans="2:15" x14ac:dyDescent="0.25">
      <c r="B1006" s="474"/>
      <c r="C1006" s="84"/>
      <c r="D1006" s="175" t="s">
        <v>765</v>
      </c>
      <c r="E1006" s="215"/>
      <c r="F1006" s="216">
        <v>23.75</v>
      </c>
      <c r="G1006" s="234">
        <v>353.68</v>
      </c>
      <c r="H1006" s="234"/>
      <c r="I1006" s="235"/>
      <c r="J1006" s="235"/>
      <c r="K1006" s="57">
        <v>173.42</v>
      </c>
      <c r="L1006" s="185">
        <f t="shared" si="102"/>
        <v>4118.7249999999995</v>
      </c>
      <c r="M1006" s="185"/>
      <c r="N1006" s="186"/>
      <c r="O1006" s="398"/>
    </row>
    <row r="1007" spans="2:15" ht="15" customHeight="1" x14ac:dyDescent="0.25">
      <c r="B1007" s="494" t="s">
        <v>829</v>
      </c>
      <c r="C1007" s="174" t="s">
        <v>105</v>
      </c>
      <c r="D1007" s="175" t="s">
        <v>321</v>
      </c>
      <c r="E1007" s="220"/>
      <c r="F1007" s="221">
        <v>34.200000000000003</v>
      </c>
      <c r="G1007" s="241">
        <v>443.23</v>
      </c>
      <c r="H1007" s="241">
        <v>3287.2</v>
      </c>
      <c r="I1007" s="242">
        <v>4109</v>
      </c>
      <c r="J1007" s="242"/>
      <c r="K1007" s="185">
        <v>148.79</v>
      </c>
      <c r="L1007" s="222">
        <f t="shared" si="102"/>
        <v>5088.6180000000004</v>
      </c>
      <c r="M1007" s="222">
        <f>(L1007+L1008)*2.202</f>
        <v>24265.119564000001</v>
      </c>
      <c r="N1007" s="223">
        <f>M1007*$N$2</f>
        <v>30331.399454999999</v>
      </c>
      <c r="O1007" s="402">
        <v>0</v>
      </c>
    </row>
    <row r="1008" spans="2:15" x14ac:dyDescent="0.25">
      <c r="B1008" s="494"/>
      <c r="C1008" s="84"/>
      <c r="D1008" s="175" t="s">
        <v>765</v>
      </c>
      <c r="E1008" s="215"/>
      <c r="F1008" s="216">
        <v>34.200000000000003</v>
      </c>
      <c r="G1008" s="234">
        <v>509.58</v>
      </c>
      <c r="H1008" s="234"/>
      <c r="I1008" s="235"/>
      <c r="J1008" s="235"/>
      <c r="K1008" s="57">
        <v>173.42</v>
      </c>
      <c r="L1008" s="185">
        <f t="shared" si="102"/>
        <v>5930.9639999999999</v>
      </c>
      <c r="M1008" s="185"/>
      <c r="N1008" s="186"/>
      <c r="O1008" s="398"/>
    </row>
    <row r="1009" spans="2:15" ht="30.75" customHeight="1" x14ac:dyDescent="0.25">
      <c r="B1009" s="474" t="s">
        <v>830</v>
      </c>
      <c r="C1009" s="91" t="s">
        <v>820</v>
      </c>
      <c r="D1009" s="175" t="s">
        <v>321</v>
      </c>
      <c r="E1009" s="234"/>
      <c r="F1009" s="216">
        <v>3.05</v>
      </c>
      <c r="G1009" s="234">
        <v>39.53</v>
      </c>
      <c r="H1009" s="234">
        <v>293.16000000000003</v>
      </c>
      <c r="I1009" s="235">
        <v>366.45</v>
      </c>
      <c r="J1009" s="235"/>
      <c r="K1009" s="185">
        <v>148.79</v>
      </c>
      <c r="L1009" s="185">
        <f t="shared" si="102"/>
        <v>453.80949999999996</v>
      </c>
      <c r="M1009" s="185">
        <f>(L1009+L1010)*2.202</f>
        <v>2163.9945809999999</v>
      </c>
      <c r="N1009" s="186">
        <f>M1009*$N$2</f>
        <v>2704.9932262499997</v>
      </c>
      <c r="O1009" s="398">
        <v>0</v>
      </c>
    </row>
    <row r="1010" spans="2:15" ht="30.75" customHeight="1" x14ac:dyDescent="0.25">
      <c r="B1010" s="474"/>
      <c r="C1010" s="91"/>
      <c r="D1010" s="175" t="s">
        <v>765</v>
      </c>
      <c r="E1010" s="234"/>
      <c r="F1010" s="216">
        <v>3.05</v>
      </c>
      <c r="G1010" s="234">
        <v>45.46</v>
      </c>
      <c r="H1010" s="234"/>
      <c r="I1010" s="235"/>
      <c r="J1010" s="235"/>
      <c r="K1010" s="57">
        <v>173.42</v>
      </c>
      <c r="L1010" s="185">
        <f t="shared" si="102"/>
        <v>528.93099999999993</v>
      </c>
      <c r="M1010" s="185"/>
      <c r="N1010" s="186"/>
      <c r="O1010" s="398"/>
    </row>
    <row r="1011" spans="2:15" x14ac:dyDescent="0.25">
      <c r="B1011" s="61" t="s">
        <v>831</v>
      </c>
      <c r="C1011" s="88" t="s">
        <v>820</v>
      </c>
      <c r="D1011" s="175" t="s">
        <v>321</v>
      </c>
      <c r="E1011" s="219"/>
      <c r="F1011" s="222">
        <v>3.5</v>
      </c>
      <c r="G1011" s="219">
        <v>45.16</v>
      </c>
      <c r="H1011" s="219">
        <v>336.41</v>
      </c>
      <c r="I1011" s="174">
        <v>420.51</v>
      </c>
      <c r="J1011" s="174"/>
      <c r="K1011" s="185">
        <v>148.79</v>
      </c>
      <c r="L1011" s="222">
        <f t="shared" si="102"/>
        <v>520.76499999999999</v>
      </c>
      <c r="M1011" s="222">
        <f>(L1011+L1012)*2.202</f>
        <v>2483.2724699999999</v>
      </c>
      <c r="N1011" s="223">
        <f>M1011*$N$2</f>
        <v>3104.0905874999999</v>
      </c>
      <c r="O1011" s="402">
        <v>0</v>
      </c>
    </row>
    <row r="1012" spans="2:15" x14ac:dyDescent="0.25">
      <c r="B1012" s="61"/>
      <c r="C1012" s="91"/>
      <c r="D1012" s="175" t="s">
        <v>765</v>
      </c>
      <c r="E1012" s="175"/>
      <c r="F1012" s="185">
        <v>3.5</v>
      </c>
      <c r="G1012" s="175">
        <v>52.15</v>
      </c>
      <c r="H1012" s="175"/>
      <c r="I1012" s="84"/>
      <c r="J1012" s="84"/>
      <c r="K1012" s="57">
        <v>173.42</v>
      </c>
      <c r="L1012" s="185">
        <f t="shared" si="102"/>
        <v>606.96999999999991</v>
      </c>
      <c r="M1012" s="185"/>
      <c r="N1012" s="186"/>
      <c r="O1012" s="398"/>
    </row>
    <row r="1013" spans="2:15" ht="30" x14ac:dyDescent="0.25">
      <c r="B1013" s="83" t="s">
        <v>832</v>
      </c>
      <c r="C1013" s="91" t="s">
        <v>820</v>
      </c>
      <c r="D1013" s="175" t="s">
        <v>321</v>
      </c>
      <c r="E1013" s="175"/>
      <c r="F1013" s="185">
        <v>4.5999999999999996</v>
      </c>
      <c r="G1013" s="175">
        <v>59.62</v>
      </c>
      <c r="H1013" s="175">
        <v>442.14</v>
      </c>
      <c r="I1013" s="84">
        <v>552.66999999999996</v>
      </c>
      <c r="J1013" s="84"/>
      <c r="K1013" s="185">
        <v>148.79</v>
      </c>
      <c r="L1013" s="185">
        <f t="shared" si="102"/>
        <v>684.43399999999986</v>
      </c>
      <c r="M1013" s="185">
        <f>(L1013+L1014)*2.202</f>
        <v>3263.7295319999994</v>
      </c>
      <c r="N1013" s="186">
        <f>M1013*$N$2</f>
        <v>4079.6619149999992</v>
      </c>
      <c r="O1013" s="398">
        <v>0</v>
      </c>
    </row>
    <row r="1014" spans="2:15" x14ac:dyDescent="0.25">
      <c r="B1014" s="83" t="s">
        <v>833</v>
      </c>
      <c r="C1014" s="91"/>
      <c r="D1014" s="175" t="s">
        <v>765</v>
      </c>
      <c r="E1014" s="175"/>
      <c r="F1014" s="185">
        <v>4.5999999999999996</v>
      </c>
      <c r="G1014" s="175">
        <v>68.540000000000006</v>
      </c>
      <c r="H1014" s="175"/>
      <c r="I1014" s="84"/>
      <c r="J1014" s="84"/>
      <c r="K1014" s="57">
        <v>173.42</v>
      </c>
      <c r="L1014" s="185">
        <f t="shared" si="102"/>
        <v>797.73199999999986</v>
      </c>
      <c r="M1014" s="185"/>
      <c r="N1014" s="186"/>
      <c r="O1014" s="398"/>
    </row>
    <row r="1015" spans="2:15" ht="30" x14ac:dyDescent="0.25">
      <c r="B1015" s="62" t="s">
        <v>834</v>
      </c>
      <c r="C1015" s="91"/>
      <c r="D1015" s="175"/>
      <c r="E1015" s="175"/>
      <c r="F1015" s="84"/>
      <c r="G1015" s="175"/>
      <c r="H1015" s="175"/>
      <c r="I1015" s="84"/>
      <c r="J1015" s="84"/>
      <c r="K1015" s="185"/>
      <c r="L1015" s="185"/>
      <c r="M1015" s="185"/>
      <c r="N1015" s="186"/>
      <c r="O1015" s="398"/>
    </row>
    <row r="1016" spans="2:15" ht="15" customHeight="1" x14ac:dyDescent="0.25">
      <c r="B1016" s="474" t="s">
        <v>835</v>
      </c>
      <c r="C1016" s="84" t="s">
        <v>820</v>
      </c>
      <c r="D1016" s="175" t="s">
        <v>321</v>
      </c>
      <c r="E1016" s="175"/>
      <c r="F1016" s="84">
        <v>5.35</v>
      </c>
      <c r="G1016" s="175">
        <v>69.34</v>
      </c>
      <c r="H1016" s="175">
        <v>514.23</v>
      </c>
      <c r="I1016" s="84">
        <v>642.78</v>
      </c>
      <c r="J1016" s="84"/>
      <c r="K1016" s="185">
        <v>148.79</v>
      </c>
      <c r="L1016" s="185">
        <f t="shared" ref="L1016:L1023" si="103">F1016*K1016</f>
        <v>796.02649999999994</v>
      </c>
      <c r="M1016" s="185">
        <f>(L1016+L1017)*2.202</f>
        <v>3799.6780553999997</v>
      </c>
      <c r="N1016" s="186">
        <f>M1016*$N$2</f>
        <v>4749.5975692499997</v>
      </c>
      <c r="O1016" s="398">
        <v>0</v>
      </c>
    </row>
    <row r="1017" spans="2:15" x14ac:dyDescent="0.25">
      <c r="B1017" s="474"/>
      <c r="C1017" s="84"/>
      <c r="D1017" s="175" t="s">
        <v>765</v>
      </c>
      <c r="E1017" s="175"/>
      <c r="F1017" s="84">
        <v>5.36</v>
      </c>
      <c r="G1017" s="175">
        <v>79.72</v>
      </c>
      <c r="H1017" s="175"/>
      <c r="I1017" s="84"/>
      <c r="J1017" s="84"/>
      <c r="K1017" s="57">
        <v>173.42</v>
      </c>
      <c r="L1017" s="185">
        <f t="shared" si="103"/>
        <v>929.53120000000001</v>
      </c>
      <c r="M1017" s="185"/>
      <c r="N1017" s="186"/>
      <c r="O1017" s="398"/>
    </row>
    <row r="1018" spans="2:15" x14ac:dyDescent="0.25">
      <c r="B1018" s="59" t="s">
        <v>836</v>
      </c>
      <c r="C1018" s="84" t="s">
        <v>820</v>
      </c>
      <c r="D1018" s="175" t="s">
        <v>321</v>
      </c>
      <c r="E1018" s="175"/>
      <c r="F1018" s="84">
        <v>8.5</v>
      </c>
      <c r="G1018" s="175">
        <v>110.16</v>
      </c>
      <c r="H1018" s="175">
        <v>816.99</v>
      </c>
      <c r="I1018" s="84">
        <v>1021.24</v>
      </c>
      <c r="J1018" s="84"/>
      <c r="K1018" s="185">
        <v>148.79</v>
      </c>
      <c r="L1018" s="185">
        <f t="shared" si="103"/>
        <v>1264.7149999999999</v>
      </c>
      <c r="M1018" s="185">
        <f>(L1018+L1019)*2.202</f>
        <v>6030.8045699999993</v>
      </c>
      <c r="N1018" s="186">
        <f>M1018*$N$2</f>
        <v>7538.5057124999994</v>
      </c>
      <c r="O1018" s="398">
        <v>0</v>
      </c>
    </row>
    <row r="1019" spans="2:15" x14ac:dyDescent="0.25">
      <c r="B1019" s="59"/>
      <c r="C1019" s="84"/>
      <c r="D1019" s="175" t="s">
        <v>765</v>
      </c>
      <c r="E1019" s="175"/>
      <c r="F1019" s="84">
        <v>8.5</v>
      </c>
      <c r="G1019" s="175">
        <v>126.65</v>
      </c>
      <c r="H1019" s="175"/>
      <c r="I1019" s="84"/>
      <c r="J1019" s="84"/>
      <c r="K1019" s="57">
        <v>173.42</v>
      </c>
      <c r="L1019" s="185">
        <f t="shared" si="103"/>
        <v>1474.07</v>
      </c>
      <c r="M1019" s="185"/>
      <c r="N1019" s="186"/>
      <c r="O1019" s="398"/>
    </row>
    <row r="1020" spans="2:15" ht="15" customHeight="1" x14ac:dyDescent="0.25">
      <c r="B1020" s="474" t="s">
        <v>837</v>
      </c>
      <c r="C1020" s="84"/>
      <c r="D1020" s="175" t="s">
        <v>321</v>
      </c>
      <c r="E1020" s="175"/>
      <c r="F1020" s="84">
        <v>10.3</v>
      </c>
      <c r="G1020" s="175">
        <v>133.49</v>
      </c>
      <c r="H1020" s="175">
        <v>990.01</v>
      </c>
      <c r="I1020" s="84">
        <v>1237.51</v>
      </c>
      <c r="J1020" s="84"/>
      <c r="K1020" s="185">
        <v>148.79</v>
      </c>
      <c r="L1020" s="185">
        <f t="shared" si="103"/>
        <v>1532.537</v>
      </c>
      <c r="M1020" s="185">
        <f>(L1020+L1021)*2.202</f>
        <v>7307.9161260000001</v>
      </c>
      <c r="N1020" s="186">
        <f>M1020*$N$2</f>
        <v>9134.8951574999992</v>
      </c>
      <c r="O1020" s="398">
        <v>0</v>
      </c>
    </row>
    <row r="1021" spans="2:15" x14ac:dyDescent="0.25">
      <c r="B1021" s="474"/>
      <c r="C1021" s="84"/>
      <c r="D1021" s="175" t="s">
        <v>765</v>
      </c>
      <c r="E1021" s="175"/>
      <c r="F1021" s="84">
        <v>10.3</v>
      </c>
      <c r="G1021" s="175">
        <v>153.47</v>
      </c>
      <c r="H1021" s="175"/>
      <c r="I1021" s="84"/>
      <c r="J1021" s="84"/>
      <c r="K1021" s="57">
        <v>173.42</v>
      </c>
      <c r="L1021" s="185">
        <f t="shared" si="103"/>
        <v>1786.2259999999999</v>
      </c>
      <c r="M1021" s="185"/>
      <c r="N1021" s="186"/>
      <c r="O1021" s="398"/>
    </row>
    <row r="1022" spans="2:15" ht="30" customHeight="1" x14ac:dyDescent="0.25">
      <c r="B1022" s="53" t="s">
        <v>838</v>
      </c>
      <c r="C1022" s="91" t="s">
        <v>105</v>
      </c>
      <c r="D1022" s="175" t="s">
        <v>321</v>
      </c>
      <c r="E1022" s="175"/>
      <c r="F1022" s="84">
        <v>3.17</v>
      </c>
      <c r="G1022" s="175">
        <v>41.08</v>
      </c>
      <c r="H1022" s="175">
        <v>304.68</v>
      </c>
      <c r="I1022" s="84">
        <v>380.86</v>
      </c>
      <c r="J1022" s="84"/>
      <c r="K1022" s="185">
        <v>148.79</v>
      </c>
      <c r="L1022" s="185">
        <f t="shared" si="103"/>
        <v>471.66429999999997</v>
      </c>
      <c r="M1022" s="185">
        <f>(L1022+L1023)*2.202</f>
        <v>2249.1353514000002</v>
      </c>
      <c r="N1022" s="186">
        <f>M1022*$N$2</f>
        <v>2811.4191892500003</v>
      </c>
      <c r="O1022" s="398">
        <v>0</v>
      </c>
    </row>
    <row r="1023" spans="2:15" ht="30" customHeight="1" x14ac:dyDescent="0.25">
      <c r="B1023" s="61" t="s">
        <v>839</v>
      </c>
      <c r="C1023" s="91"/>
      <c r="D1023" s="175" t="s">
        <v>765</v>
      </c>
      <c r="E1023" s="175"/>
      <c r="F1023" s="84">
        <v>3.17</v>
      </c>
      <c r="G1023" s="175">
        <v>47.23</v>
      </c>
      <c r="H1023" s="175"/>
      <c r="I1023" s="84"/>
      <c r="J1023" s="84"/>
      <c r="K1023" s="57">
        <v>173.42</v>
      </c>
      <c r="L1023" s="185">
        <f t="shared" si="103"/>
        <v>549.7414</v>
      </c>
      <c r="M1023" s="185"/>
      <c r="N1023" s="186"/>
      <c r="O1023" s="398"/>
    </row>
    <row r="1024" spans="2:15" ht="15" customHeight="1" x14ac:dyDescent="0.25">
      <c r="B1024" s="271" t="s">
        <v>840</v>
      </c>
      <c r="C1024" s="91"/>
      <c r="D1024" s="175"/>
      <c r="E1024" s="175"/>
      <c r="F1024" s="84"/>
      <c r="G1024" s="175"/>
      <c r="H1024" s="175"/>
      <c r="I1024" s="84"/>
      <c r="J1024" s="84"/>
      <c r="K1024" s="185"/>
      <c r="L1024" s="185"/>
      <c r="M1024" s="185"/>
      <c r="N1024" s="186"/>
      <c r="O1024" s="398"/>
    </row>
    <row r="1025" spans="2:15" ht="33.75" customHeight="1" x14ac:dyDescent="0.25">
      <c r="B1025" s="53" t="s">
        <v>841</v>
      </c>
      <c r="C1025" s="91" t="s">
        <v>820</v>
      </c>
      <c r="D1025" s="175" t="s">
        <v>321</v>
      </c>
      <c r="E1025" s="175"/>
      <c r="F1025" s="268">
        <v>18</v>
      </c>
      <c r="G1025" s="175">
        <v>233.28</v>
      </c>
      <c r="H1025" s="175">
        <v>804.62</v>
      </c>
      <c r="I1025" s="84">
        <v>1006.02</v>
      </c>
      <c r="J1025" s="84"/>
      <c r="K1025" s="185">
        <v>148.79</v>
      </c>
      <c r="L1025" s="185">
        <f>F1025*K1025</f>
        <v>2678.22</v>
      </c>
      <c r="M1025" s="185">
        <f>L1025*2.202</f>
        <v>5897.4404399999994</v>
      </c>
      <c r="N1025" s="186">
        <f>M1025*$N$2</f>
        <v>7371.800549999999</v>
      </c>
      <c r="O1025" s="398">
        <v>0</v>
      </c>
    </row>
    <row r="1026" spans="2:15" ht="22.5" customHeight="1" x14ac:dyDescent="0.25">
      <c r="B1026" s="61" t="s">
        <v>842</v>
      </c>
      <c r="C1026" s="91"/>
      <c r="D1026" s="175"/>
      <c r="E1026" s="175"/>
      <c r="F1026" s="84"/>
      <c r="G1026" s="175"/>
      <c r="H1026" s="175"/>
      <c r="I1026" s="84"/>
      <c r="J1026" s="84"/>
      <c r="K1026" s="185"/>
      <c r="L1026" s="185"/>
      <c r="M1026" s="185"/>
      <c r="N1026" s="186"/>
      <c r="O1026" s="398"/>
    </row>
    <row r="1027" spans="2:15" ht="22.5" customHeight="1" x14ac:dyDescent="0.25">
      <c r="B1027" s="62" t="s">
        <v>843</v>
      </c>
      <c r="C1027" s="91"/>
      <c r="D1027" s="175"/>
      <c r="E1027" s="175"/>
      <c r="F1027" s="84"/>
      <c r="G1027" s="175"/>
      <c r="H1027" s="175"/>
      <c r="I1027" s="84"/>
      <c r="J1027" s="84"/>
      <c r="K1027" s="185"/>
      <c r="L1027" s="185"/>
      <c r="M1027" s="185"/>
      <c r="N1027" s="186"/>
      <c r="O1027" s="398"/>
    </row>
    <row r="1028" spans="2:15" ht="21.75" customHeight="1" x14ac:dyDescent="0.25">
      <c r="B1028" s="44" t="s">
        <v>844</v>
      </c>
      <c r="C1028" s="84" t="s">
        <v>105</v>
      </c>
      <c r="D1028" s="175" t="s">
        <v>321</v>
      </c>
      <c r="E1028" s="175"/>
      <c r="F1028" s="268">
        <v>24</v>
      </c>
      <c r="G1028" s="175">
        <v>311.04000000000002</v>
      </c>
      <c r="H1028" s="175">
        <v>1073.0899999999999</v>
      </c>
      <c r="I1028" s="84">
        <v>1341.36</v>
      </c>
      <c r="J1028" s="84"/>
      <c r="K1028" s="185">
        <v>148.79</v>
      </c>
      <c r="L1028" s="185">
        <f t="shared" ref="L1028:L1052" si="104">F1028*K1028</f>
        <v>3570.96</v>
      </c>
      <c r="M1028" s="185">
        <f>L1028*2.202</f>
        <v>7863.2539200000001</v>
      </c>
      <c r="N1028" s="186">
        <f>M1028*$N$2</f>
        <v>9829.0673999999999</v>
      </c>
      <c r="O1028" s="398">
        <v>0</v>
      </c>
    </row>
    <row r="1029" spans="2:15" ht="15" customHeight="1" x14ac:dyDescent="0.25">
      <c r="B1029" s="474" t="s">
        <v>845</v>
      </c>
      <c r="C1029" s="84" t="s">
        <v>796</v>
      </c>
      <c r="D1029" s="175" t="s">
        <v>805</v>
      </c>
      <c r="E1029" s="175"/>
      <c r="F1029" s="84">
        <v>2.4500000000000002</v>
      </c>
      <c r="G1029" s="175">
        <v>56.8</v>
      </c>
      <c r="H1029" s="175">
        <v>312.39999999999998</v>
      </c>
      <c r="I1029" s="84">
        <v>390.51</v>
      </c>
      <c r="J1029" s="84"/>
      <c r="K1029" s="185">
        <v>178.39</v>
      </c>
      <c r="L1029" s="185">
        <f t="shared" si="104"/>
        <v>437.05549999999999</v>
      </c>
      <c r="M1029" s="185">
        <f>(L1029+L1030)*2.202</f>
        <v>1765.103382</v>
      </c>
      <c r="N1029" s="186">
        <f>M1029*$N$2</f>
        <v>2206.3792275000001</v>
      </c>
      <c r="O1029" s="398">
        <v>0</v>
      </c>
    </row>
    <row r="1030" spans="2:15" x14ac:dyDescent="0.25">
      <c r="B1030" s="474"/>
      <c r="C1030" s="84"/>
      <c r="D1030" s="175" t="s">
        <v>321</v>
      </c>
      <c r="E1030" s="175"/>
      <c r="F1030" s="84">
        <v>2.4500000000000002</v>
      </c>
      <c r="G1030" s="175">
        <v>31.75</v>
      </c>
      <c r="H1030" s="175"/>
      <c r="I1030" s="84"/>
      <c r="J1030" s="84"/>
      <c r="K1030" s="185">
        <v>148.79</v>
      </c>
      <c r="L1030" s="185">
        <f t="shared" si="104"/>
        <v>364.53550000000001</v>
      </c>
      <c r="M1030" s="185"/>
      <c r="N1030" s="186"/>
      <c r="O1030" s="398"/>
    </row>
    <row r="1031" spans="2:15" ht="15" customHeight="1" x14ac:dyDescent="0.25">
      <c r="B1031" s="474" t="s">
        <v>846</v>
      </c>
      <c r="C1031" s="84" t="s">
        <v>105</v>
      </c>
      <c r="D1031" s="175" t="s">
        <v>805</v>
      </c>
      <c r="E1031" s="175"/>
      <c r="F1031" s="84">
        <v>3.25</v>
      </c>
      <c r="G1031" s="175">
        <v>78</v>
      </c>
      <c r="H1031" s="175">
        <v>414.41</v>
      </c>
      <c r="I1031" s="84">
        <v>518.02</v>
      </c>
      <c r="J1031" s="84"/>
      <c r="K1031" s="185">
        <v>178.39</v>
      </c>
      <c r="L1031" s="185">
        <f t="shared" si="104"/>
        <v>579.76749999999993</v>
      </c>
      <c r="M1031" s="185">
        <f>(L1031+L1032)*2.202</f>
        <v>2341.4636700000001</v>
      </c>
      <c r="N1031" s="186">
        <f>M1031*$N$2</f>
        <v>2926.8295875000003</v>
      </c>
      <c r="O1031" s="398">
        <v>0</v>
      </c>
    </row>
    <row r="1032" spans="2:15" x14ac:dyDescent="0.25">
      <c r="B1032" s="474"/>
      <c r="C1032" s="84"/>
      <c r="D1032" s="175" t="s">
        <v>321</v>
      </c>
      <c r="E1032" s="175"/>
      <c r="F1032" s="84">
        <v>3.25</v>
      </c>
      <c r="G1032" s="175">
        <v>42.12</v>
      </c>
      <c r="H1032" s="175"/>
      <c r="I1032" s="84"/>
      <c r="J1032" s="84"/>
      <c r="K1032" s="185">
        <v>148.79</v>
      </c>
      <c r="L1032" s="185">
        <f t="shared" si="104"/>
        <v>483.5675</v>
      </c>
      <c r="M1032" s="185"/>
      <c r="N1032" s="186"/>
      <c r="O1032" s="398"/>
    </row>
    <row r="1033" spans="2:15" ht="15" customHeight="1" x14ac:dyDescent="0.25">
      <c r="B1033" s="495" t="s">
        <v>847</v>
      </c>
      <c r="C1033" s="91" t="s">
        <v>848</v>
      </c>
      <c r="D1033" s="175" t="s">
        <v>321</v>
      </c>
      <c r="E1033" s="175"/>
      <c r="F1033" s="84">
        <v>0.55000000000000004</v>
      </c>
      <c r="G1033" s="175">
        <v>7.13</v>
      </c>
      <c r="H1033" s="175">
        <v>52.86</v>
      </c>
      <c r="I1033" s="84">
        <v>66.08</v>
      </c>
      <c r="J1033" s="84"/>
      <c r="K1033" s="185">
        <v>148.79</v>
      </c>
      <c r="L1033" s="185">
        <f t="shared" si="104"/>
        <v>81.834500000000006</v>
      </c>
      <c r="M1033" s="185">
        <f>(L1033+L1034)*2.202</f>
        <v>390.22853100000003</v>
      </c>
      <c r="N1033" s="186">
        <f>M1033*$N$2</f>
        <v>487.78566375000003</v>
      </c>
      <c r="O1033" s="398">
        <v>0</v>
      </c>
    </row>
    <row r="1034" spans="2:15" x14ac:dyDescent="0.25">
      <c r="B1034" s="495"/>
      <c r="C1034" s="182"/>
      <c r="D1034" s="175" t="s">
        <v>765</v>
      </c>
      <c r="E1034" s="240"/>
      <c r="F1034" s="64">
        <v>0.55000000000000004</v>
      </c>
      <c r="G1034" s="240">
        <v>8.1999999999999993</v>
      </c>
      <c r="H1034" s="240"/>
      <c r="I1034" s="64"/>
      <c r="J1034" s="64"/>
      <c r="K1034" s="57">
        <v>173.42</v>
      </c>
      <c r="L1034" s="239">
        <f t="shared" si="104"/>
        <v>95.381</v>
      </c>
      <c r="M1034" s="239"/>
      <c r="N1034" s="224"/>
      <c r="O1034" s="403"/>
    </row>
    <row r="1035" spans="2:15" ht="30" x14ac:dyDescent="0.25">
      <c r="B1035" s="59" t="s">
        <v>849</v>
      </c>
      <c r="C1035" s="84" t="s">
        <v>411</v>
      </c>
      <c r="D1035" s="175" t="s">
        <v>321</v>
      </c>
      <c r="E1035" s="175"/>
      <c r="F1035" s="84">
        <v>18.5</v>
      </c>
      <c r="G1035" s="175">
        <v>239.76</v>
      </c>
      <c r="H1035" s="175">
        <v>827.17</v>
      </c>
      <c r="I1035" s="84">
        <v>1033.97</v>
      </c>
      <c r="J1035" s="84"/>
      <c r="K1035" s="185">
        <v>148.79</v>
      </c>
      <c r="L1035" s="185">
        <f t="shared" si="104"/>
        <v>2752.6149999999998</v>
      </c>
      <c r="M1035" s="185">
        <f>L1035*2.202</f>
        <v>6061.2582299999995</v>
      </c>
      <c r="N1035" s="186">
        <f t="shared" ref="N1035:N1040" si="105">M1035*$N$2</f>
        <v>7576.5727874999993</v>
      </c>
      <c r="O1035" s="398">
        <v>0</v>
      </c>
    </row>
    <row r="1036" spans="2:15" x14ac:dyDescent="0.25">
      <c r="B1036" s="44" t="s">
        <v>850</v>
      </c>
      <c r="C1036" s="174" t="s">
        <v>105</v>
      </c>
      <c r="D1036" s="175" t="s">
        <v>321</v>
      </c>
      <c r="E1036" s="219"/>
      <c r="F1036" s="174">
        <v>14</v>
      </c>
      <c r="G1036" s="219">
        <v>181.44</v>
      </c>
      <c r="H1036" s="219">
        <v>625.97</v>
      </c>
      <c r="I1036" s="174">
        <v>782.46</v>
      </c>
      <c r="J1036" s="174"/>
      <c r="K1036" s="185">
        <v>148.79</v>
      </c>
      <c r="L1036" s="222">
        <f t="shared" si="104"/>
        <v>2083.06</v>
      </c>
      <c r="M1036" s="222">
        <f>L1036*2.202</f>
        <v>4586.8981199999998</v>
      </c>
      <c r="N1036" s="223">
        <f t="shared" si="105"/>
        <v>5733.6226499999993</v>
      </c>
      <c r="O1036" s="402">
        <v>0</v>
      </c>
    </row>
    <row r="1037" spans="2:15" ht="30" x14ac:dyDescent="0.25">
      <c r="B1037" s="59" t="s">
        <v>851</v>
      </c>
      <c r="C1037" s="84" t="s">
        <v>105</v>
      </c>
      <c r="D1037" s="175" t="s">
        <v>321</v>
      </c>
      <c r="E1037" s="175"/>
      <c r="F1037" s="84">
        <v>10</v>
      </c>
      <c r="G1037" s="175">
        <v>12960</v>
      </c>
      <c r="H1037" s="175">
        <v>447.12</v>
      </c>
      <c r="I1037" s="84">
        <v>556.9</v>
      </c>
      <c r="J1037" s="84"/>
      <c r="K1037" s="185">
        <v>148.79</v>
      </c>
      <c r="L1037" s="185">
        <f t="shared" si="104"/>
        <v>1487.8999999999999</v>
      </c>
      <c r="M1037" s="185">
        <f>L1037*2.202</f>
        <v>3276.3557999999998</v>
      </c>
      <c r="N1037" s="186">
        <f t="shared" si="105"/>
        <v>4095.4447499999997</v>
      </c>
      <c r="O1037" s="398">
        <v>0</v>
      </c>
    </row>
    <row r="1038" spans="2:15" ht="30" x14ac:dyDescent="0.25">
      <c r="B1038" s="59" t="s">
        <v>852</v>
      </c>
      <c r="C1038" s="84" t="s">
        <v>105</v>
      </c>
      <c r="D1038" s="175" t="s">
        <v>321</v>
      </c>
      <c r="E1038" s="175"/>
      <c r="F1038" s="84">
        <v>6</v>
      </c>
      <c r="G1038" s="175">
        <v>77.78</v>
      </c>
      <c r="H1038" s="175">
        <v>268.27</v>
      </c>
      <c r="I1038" s="84">
        <v>335.34</v>
      </c>
      <c r="J1038" s="84"/>
      <c r="K1038" s="185">
        <v>148.79</v>
      </c>
      <c r="L1038" s="185">
        <f t="shared" si="104"/>
        <v>892.74</v>
      </c>
      <c r="M1038" s="185">
        <f>L1038*2.202</f>
        <v>1965.81348</v>
      </c>
      <c r="N1038" s="186">
        <f t="shared" si="105"/>
        <v>2457.26685</v>
      </c>
      <c r="O1038" s="398">
        <v>0</v>
      </c>
    </row>
    <row r="1039" spans="2:15" x14ac:dyDescent="0.25">
      <c r="B1039" s="59" t="s">
        <v>853</v>
      </c>
      <c r="C1039" s="84" t="s">
        <v>105</v>
      </c>
      <c r="D1039" s="175" t="s">
        <v>321</v>
      </c>
      <c r="E1039" s="175"/>
      <c r="F1039" s="84">
        <v>5</v>
      </c>
      <c r="G1039" s="175">
        <v>64.8</v>
      </c>
      <c r="H1039" s="175">
        <v>223.66</v>
      </c>
      <c r="I1039" s="84">
        <v>279.45</v>
      </c>
      <c r="J1039" s="84"/>
      <c r="K1039" s="185">
        <v>148.79</v>
      </c>
      <c r="L1039" s="185">
        <f t="shared" si="104"/>
        <v>743.94999999999993</v>
      </c>
      <c r="M1039" s="185">
        <f>L1039*2.202</f>
        <v>1638.1778999999999</v>
      </c>
      <c r="N1039" s="186">
        <f t="shared" si="105"/>
        <v>2047.7223749999998</v>
      </c>
      <c r="O1039" s="398">
        <v>0</v>
      </c>
    </row>
    <row r="1040" spans="2:15" ht="15" customHeight="1" x14ac:dyDescent="0.25">
      <c r="B1040" s="474" t="s">
        <v>854</v>
      </c>
      <c r="C1040" s="84" t="s">
        <v>855</v>
      </c>
      <c r="D1040" s="175" t="s">
        <v>805</v>
      </c>
      <c r="E1040" s="234"/>
      <c r="F1040" s="235">
        <v>2.8</v>
      </c>
      <c r="G1040" s="234">
        <v>67.2</v>
      </c>
      <c r="H1040" s="234">
        <v>357.03</v>
      </c>
      <c r="I1040" s="235">
        <v>446.29</v>
      </c>
      <c r="J1040" s="84"/>
      <c r="K1040" s="185">
        <v>173.42</v>
      </c>
      <c r="L1040" s="185">
        <f t="shared" si="104"/>
        <v>485.57599999999991</v>
      </c>
      <c r="M1040" s="185">
        <f>(L1040+L1041)*2.202</f>
        <v>1986.6179759999998</v>
      </c>
      <c r="N1040" s="186">
        <f t="shared" si="105"/>
        <v>2483.2724699999999</v>
      </c>
      <c r="O1040" s="398">
        <v>0</v>
      </c>
    </row>
    <row r="1041" spans="1:16" x14ac:dyDescent="0.25">
      <c r="B1041" s="474"/>
      <c r="C1041" s="84"/>
      <c r="D1041" s="175" t="s">
        <v>321</v>
      </c>
      <c r="E1041" s="234"/>
      <c r="F1041" s="235">
        <v>2.8</v>
      </c>
      <c r="G1041" s="234">
        <v>36.29</v>
      </c>
      <c r="H1041" s="234"/>
      <c r="I1041" s="235"/>
      <c r="J1041" s="84"/>
      <c r="K1041" s="185">
        <v>148.79</v>
      </c>
      <c r="L1041" s="185">
        <f t="shared" si="104"/>
        <v>416.61199999999997</v>
      </c>
      <c r="M1041" s="185"/>
      <c r="N1041" s="186"/>
      <c r="O1041" s="398"/>
    </row>
    <row r="1042" spans="1:16" ht="15" customHeight="1" x14ac:dyDescent="0.25">
      <c r="B1042" s="474" t="s">
        <v>856</v>
      </c>
      <c r="C1042" s="84" t="s">
        <v>105</v>
      </c>
      <c r="D1042" s="175" t="s">
        <v>805</v>
      </c>
      <c r="E1042" s="234"/>
      <c r="F1042" s="235">
        <v>2</v>
      </c>
      <c r="G1042" s="234">
        <v>48</v>
      </c>
      <c r="H1042" s="234">
        <v>265.02</v>
      </c>
      <c r="I1042" s="235">
        <v>318.77999999999997</v>
      </c>
      <c r="J1042" s="84"/>
      <c r="K1042" s="185">
        <v>173.42</v>
      </c>
      <c r="L1042" s="185">
        <f t="shared" si="104"/>
        <v>346.84</v>
      </c>
      <c r="M1042" s="185">
        <f>(L1042+L1043)*2.202</f>
        <v>1419.0128399999999</v>
      </c>
      <c r="N1042" s="186">
        <f>M1042*$N$2</f>
        <v>1773.7660499999997</v>
      </c>
      <c r="O1042" s="398">
        <v>0</v>
      </c>
    </row>
    <row r="1043" spans="1:16" x14ac:dyDescent="0.25">
      <c r="B1043" s="474"/>
      <c r="C1043" s="84"/>
      <c r="D1043" s="175" t="s">
        <v>321</v>
      </c>
      <c r="E1043" s="234"/>
      <c r="F1043" s="235">
        <v>2</v>
      </c>
      <c r="G1043" s="234">
        <v>26.92</v>
      </c>
      <c r="H1043" s="234"/>
      <c r="I1043" s="235"/>
      <c r="J1043" s="84"/>
      <c r="K1043" s="185">
        <v>148.79</v>
      </c>
      <c r="L1043" s="185">
        <f t="shared" si="104"/>
        <v>297.58</v>
      </c>
      <c r="M1043" s="185"/>
      <c r="N1043" s="186"/>
      <c r="O1043" s="398"/>
    </row>
    <row r="1044" spans="1:16" ht="19.5" customHeight="1" x14ac:dyDescent="0.25">
      <c r="B1044" s="474" t="s">
        <v>857</v>
      </c>
      <c r="C1044" s="84" t="s">
        <v>105</v>
      </c>
      <c r="D1044" s="175" t="s">
        <v>805</v>
      </c>
      <c r="E1044" s="234"/>
      <c r="F1044" s="235">
        <v>4</v>
      </c>
      <c r="G1044" s="234">
        <v>96</v>
      </c>
      <c r="H1044" s="234">
        <v>420.62</v>
      </c>
      <c r="I1044" s="235">
        <v>525.78</v>
      </c>
      <c r="J1044" s="84"/>
      <c r="K1044" s="185">
        <v>173.42</v>
      </c>
      <c r="L1044" s="185">
        <f t="shared" si="104"/>
        <v>693.68</v>
      </c>
      <c r="M1044" s="185">
        <f>(L1044+L1045)*2.202</f>
        <v>2182.75452</v>
      </c>
      <c r="N1044" s="186">
        <f>M1044*$N$2</f>
        <v>2728.4431500000001</v>
      </c>
      <c r="O1044" s="398">
        <v>0</v>
      </c>
    </row>
    <row r="1045" spans="1:16" ht="19.5" customHeight="1" x14ac:dyDescent="0.25">
      <c r="B1045" s="474"/>
      <c r="C1045" s="84"/>
      <c r="D1045" s="175" t="s">
        <v>321</v>
      </c>
      <c r="E1045" s="234"/>
      <c r="F1045" s="235">
        <v>2</v>
      </c>
      <c r="G1045" s="234">
        <v>25.92</v>
      </c>
      <c r="H1045" s="234"/>
      <c r="I1045" s="235"/>
      <c r="J1045" s="84"/>
      <c r="K1045" s="185">
        <v>148.79</v>
      </c>
      <c r="L1045" s="185">
        <f t="shared" si="104"/>
        <v>297.58</v>
      </c>
      <c r="M1045" s="185"/>
      <c r="N1045" s="186"/>
      <c r="O1045" s="398"/>
    </row>
    <row r="1046" spans="1:16" x14ac:dyDescent="0.25">
      <c r="B1046" s="53" t="s">
        <v>858</v>
      </c>
      <c r="C1046" s="91" t="s">
        <v>105</v>
      </c>
      <c r="D1046" s="175" t="s">
        <v>805</v>
      </c>
      <c r="E1046" s="234"/>
      <c r="F1046" s="216">
        <v>2.35</v>
      </c>
      <c r="G1046" s="234">
        <v>56.4</v>
      </c>
      <c r="H1046" s="234">
        <v>299.64999999999998</v>
      </c>
      <c r="I1046" s="235">
        <v>374.57</v>
      </c>
      <c r="J1046" s="84"/>
      <c r="K1046" s="185">
        <v>173.42</v>
      </c>
      <c r="L1046" s="185">
        <f t="shared" si="104"/>
        <v>407.53699999999998</v>
      </c>
      <c r="M1046" s="185">
        <f>(L1046+L1047)*2.202</f>
        <v>1667.3400869999998</v>
      </c>
      <c r="N1046" s="186">
        <f>M1046*$N$2</f>
        <v>2084.1751087499997</v>
      </c>
      <c r="O1046" s="398">
        <v>0</v>
      </c>
    </row>
    <row r="1047" spans="1:16" x14ac:dyDescent="0.25">
      <c r="B1047" s="44"/>
      <c r="C1047" s="91"/>
      <c r="D1047" s="175" t="s">
        <v>321</v>
      </c>
      <c r="E1047" s="234"/>
      <c r="F1047" s="235">
        <v>2.35</v>
      </c>
      <c r="G1047" s="234">
        <v>30.46</v>
      </c>
      <c r="H1047" s="234"/>
      <c r="I1047" s="235"/>
      <c r="J1047" s="84"/>
      <c r="K1047" s="185">
        <v>148.79</v>
      </c>
      <c r="L1047" s="185">
        <f t="shared" si="104"/>
        <v>349.65649999999999</v>
      </c>
      <c r="M1047" s="185"/>
      <c r="N1047" s="186"/>
      <c r="O1047" s="398"/>
    </row>
    <row r="1048" spans="1:16" x14ac:dyDescent="0.25">
      <c r="B1048" s="44" t="s">
        <v>859</v>
      </c>
      <c r="C1048" s="84" t="s">
        <v>860</v>
      </c>
      <c r="D1048" s="175" t="s">
        <v>321</v>
      </c>
      <c r="E1048" s="234"/>
      <c r="F1048" s="235">
        <v>1.31</v>
      </c>
      <c r="G1048" s="234">
        <v>16.98</v>
      </c>
      <c r="H1048" s="234">
        <v>58.57</v>
      </c>
      <c r="I1048" s="235">
        <v>73.22</v>
      </c>
      <c r="J1048" s="84"/>
      <c r="K1048" s="185">
        <v>148.79</v>
      </c>
      <c r="L1048" s="185">
        <f t="shared" si="104"/>
        <v>194.91489999999999</v>
      </c>
      <c r="M1048" s="185">
        <f>L1048*2.202</f>
        <v>429.20260979999995</v>
      </c>
      <c r="N1048" s="186">
        <f>M1048*$N$2</f>
        <v>536.50326224999992</v>
      </c>
      <c r="O1048" s="398">
        <v>0</v>
      </c>
    </row>
    <row r="1049" spans="1:16" ht="15" customHeight="1" x14ac:dyDescent="0.25">
      <c r="B1049" s="474" t="s">
        <v>861</v>
      </c>
      <c r="C1049" s="84" t="s">
        <v>241</v>
      </c>
      <c r="D1049" s="175" t="s">
        <v>305</v>
      </c>
      <c r="E1049" s="234"/>
      <c r="F1049" s="235">
        <v>4</v>
      </c>
      <c r="G1049" s="234">
        <v>51.68</v>
      </c>
      <c r="H1049" s="234">
        <v>357.14</v>
      </c>
      <c r="I1049" s="235">
        <v>446.43</v>
      </c>
      <c r="J1049" s="84"/>
      <c r="K1049" s="239">
        <v>131.35</v>
      </c>
      <c r="L1049" s="185">
        <f t="shared" si="104"/>
        <v>525.4</v>
      </c>
      <c r="M1049" s="185">
        <f>(L1049+L1050)*2.202</f>
        <v>2467.4731199999997</v>
      </c>
      <c r="N1049" s="186">
        <f>M1049*$N$2</f>
        <v>3084.3413999999993</v>
      </c>
      <c r="O1049" s="398">
        <v>0</v>
      </c>
    </row>
    <row r="1050" spans="1:16" x14ac:dyDescent="0.25">
      <c r="B1050" s="474"/>
      <c r="C1050" s="84"/>
      <c r="D1050" s="175" t="s">
        <v>321</v>
      </c>
      <c r="E1050" s="234"/>
      <c r="F1050" s="235">
        <v>4</v>
      </c>
      <c r="G1050" s="234">
        <v>51.84</v>
      </c>
      <c r="H1050" s="234"/>
      <c r="I1050" s="235"/>
      <c r="J1050" s="84"/>
      <c r="K1050" s="185">
        <v>148.79</v>
      </c>
      <c r="L1050" s="185">
        <f t="shared" si="104"/>
        <v>595.16</v>
      </c>
      <c r="M1050" s="185"/>
      <c r="N1050" s="186"/>
      <c r="O1050" s="398"/>
    </row>
    <row r="1051" spans="1:16" x14ac:dyDescent="0.25">
      <c r="B1051" s="59" t="s">
        <v>862</v>
      </c>
      <c r="C1051" s="84" t="s">
        <v>518</v>
      </c>
      <c r="D1051" s="175" t="s">
        <v>321</v>
      </c>
      <c r="E1051" s="175"/>
      <c r="F1051" s="84">
        <v>1.3</v>
      </c>
      <c r="G1051" s="175">
        <v>16.850000000000001</v>
      </c>
      <c r="H1051" s="175">
        <v>58.13</v>
      </c>
      <c r="I1051" s="84">
        <v>72.86</v>
      </c>
      <c r="J1051" s="84"/>
      <c r="K1051" s="185">
        <v>148.79</v>
      </c>
      <c r="L1051" s="185">
        <f t="shared" si="104"/>
        <v>193.42699999999999</v>
      </c>
      <c r="M1051" s="185">
        <f>L1051*2.202</f>
        <v>425.92625399999997</v>
      </c>
      <c r="N1051" s="186">
        <f>M1051*$N$2</f>
        <v>532.40781749999996</v>
      </c>
      <c r="O1051" s="398">
        <v>0</v>
      </c>
    </row>
    <row r="1052" spans="1:16" s="34" customFormat="1" ht="15.75" x14ac:dyDescent="0.25">
      <c r="A1052" s="40"/>
      <c r="B1052" s="99" t="s">
        <v>863</v>
      </c>
      <c r="C1052" s="248" t="s">
        <v>105</v>
      </c>
      <c r="D1052" s="249" t="s">
        <v>321</v>
      </c>
      <c r="E1052" s="249"/>
      <c r="F1052" s="248">
        <v>2</v>
      </c>
      <c r="G1052" s="249">
        <v>25.92</v>
      </c>
      <c r="H1052" s="249">
        <v>89.42</v>
      </c>
      <c r="I1052" s="248">
        <v>111.78</v>
      </c>
      <c r="J1052" s="248"/>
      <c r="K1052" s="250">
        <v>148.79</v>
      </c>
      <c r="L1052" s="250">
        <f t="shared" si="104"/>
        <v>297.58</v>
      </c>
      <c r="M1052" s="250">
        <f>L1052*2.202</f>
        <v>655.27116000000001</v>
      </c>
      <c r="N1052" s="251">
        <f>M1052*$N$2</f>
        <v>819.08895000000007</v>
      </c>
      <c r="O1052" s="405">
        <v>0</v>
      </c>
      <c r="P1052" s="40"/>
    </row>
    <row r="1053" spans="1:16" ht="18.75" customHeight="1" x14ac:dyDescent="0.25">
      <c r="A1053" s="113"/>
      <c r="B1053" s="106"/>
      <c r="C1053" s="117"/>
      <c r="D1053" s="115"/>
      <c r="E1053" s="115"/>
      <c r="F1053" s="115"/>
      <c r="G1053" s="115"/>
      <c r="H1053" s="115"/>
      <c r="I1053" s="117"/>
      <c r="J1053" s="117"/>
      <c r="K1053" s="116"/>
      <c r="L1053" s="116"/>
      <c r="M1053" s="116"/>
      <c r="N1053" s="147"/>
      <c r="O1053" s="392"/>
      <c r="P1053" s="113"/>
    </row>
    <row r="1054" spans="1:16" ht="15.75" x14ac:dyDescent="0.25">
      <c r="B1054" s="35" t="s">
        <v>864</v>
      </c>
      <c r="C1054" s="36"/>
      <c r="D1054" s="37"/>
      <c r="E1054" s="37"/>
      <c r="F1054" s="37"/>
      <c r="G1054" s="37"/>
      <c r="H1054" s="37"/>
      <c r="I1054" s="37"/>
      <c r="J1054" s="37"/>
      <c r="K1054" s="38"/>
      <c r="L1054" s="36"/>
      <c r="M1054" s="38"/>
      <c r="N1054" s="39"/>
      <c r="O1054" s="379"/>
    </row>
    <row r="1055" spans="1:16" ht="15.75" customHeight="1" x14ac:dyDescent="0.25">
      <c r="B1055" s="114"/>
      <c r="C1055" s="117"/>
      <c r="D1055" s="115"/>
      <c r="E1055" s="115"/>
      <c r="F1055" s="115"/>
      <c r="G1055" s="115"/>
      <c r="H1055" s="115"/>
      <c r="I1055" s="115"/>
      <c r="J1055" s="115"/>
      <c r="K1055" s="116"/>
      <c r="L1055" s="117"/>
      <c r="M1055" s="116"/>
      <c r="N1055" s="147"/>
      <c r="O1055" s="392"/>
    </row>
    <row r="1056" spans="1:16" ht="28.5" customHeight="1" x14ac:dyDescent="0.25">
      <c r="B1056" s="448" t="s">
        <v>13</v>
      </c>
      <c r="C1056" s="449" t="s">
        <v>14</v>
      </c>
      <c r="D1056" s="449" t="s">
        <v>15</v>
      </c>
      <c r="E1056" s="450"/>
      <c r="F1056" s="449" t="s">
        <v>865</v>
      </c>
      <c r="G1056" s="450" t="s">
        <v>349</v>
      </c>
      <c r="H1056" s="450" t="s">
        <v>21</v>
      </c>
      <c r="I1056" s="479" t="s">
        <v>409</v>
      </c>
      <c r="J1056" s="479"/>
      <c r="K1056" s="449" t="s">
        <v>20</v>
      </c>
      <c r="L1056" s="449" t="s">
        <v>17</v>
      </c>
      <c r="M1056" s="452" t="s">
        <v>21</v>
      </c>
      <c r="N1056" s="453" t="s">
        <v>19</v>
      </c>
      <c r="O1056" s="453"/>
    </row>
    <row r="1057" spans="2:15" ht="44.25" customHeight="1" x14ac:dyDescent="0.25">
      <c r="B1057" s="448"/>
      <c r="C1057" s="449"/>
      <c r="D1057" s="449"/>
      <c r="E1057" s="450"/>
      <c r="F1057" s="449"/>
      <c r="G1057" s="450"/>
      <c r="H1057" s="450"/>
      <c r="I1057" s="143" t="s">
        <v>22</v>
      </c>
      <c r="J1057" s="143" t="s">
        <v>23</v>
      </c>
      <c r="K1057" s="449"/>
      <c r="L1057" s="449"/>
      <c r="M1057" s="452"/>
      <c r="N1057" s="42" t="s">
        <v>866</v>
      </c>
      <c r="O1057" s="380" t="s">
        <v>23</v>
      </c>
    </row>
    <row r="1058" spans="2:15" ht="30" x14ac:dyDescent="0.25">
      <c r="B1058" s="122" t="s">
        <v>867</v>
      </c>
      <c r="C1058" s="301" t="s">
        <v>272</v>
      </c>
      <c r="D1058" s="212" t="s">
        <v>321</v>
      </c>
      <c r="E1058" s="212"/>
      <c r="F1058" s="172">
        <v>1.73</v>
      </c>
      <c r="G1058" s="212">
        <v>22.42</v>
      </c>
      <c r="H1058" s="212">
        <v>77.349999999999994</v>
      </c>
      <c r="I1058" s="172">
        <v>96.69</v>
      </c>
      <c r="J1058" s="172"/>
      <c r="K1058" s="185">
        <v>148.79</v>
      </c>
      <c r="L1058" s="213">
        <f>F1058*K1058</f>
        <v>257.4067</v>
      </c>
      <c r="M1058" s="213">
        <f>L1058*2.202</f>
        <v>566.80955340000003</v>
      </c>
      <c r="N1058" s="214">
        <f>M1058*$N$2</f>
        <v>708.51194175000001</v>
      </c>
      <c r="O1058" s="401">
        <v>0</v>
      </c>
    </row>
    <row r="1059" spans="2:15" x14ac:dyDescent="0.25">
      <c r="B1059" s="44" t="s">
        <v>868</v>
      </c>
      <c r="C1059" s="91" t="s">
        <v>869</v>
      </c>
      <c r="D1059" s="175"/>
      <c r="E1059" s="175"/>
      <c r="F1059" s="84"/>
      <c r="G1059" s="175"/>
      <c r="H1059" s="175"/>
      <c r="I1059" s="84"/>
      <c r="J1059" s="84"/>
      <c r="K1059" s="185"/>
      <c r="L1059" s="185"/>
      <c r="M1059" s="185"/>
      <c r="N1059" s="186"/>
      <c r="O1059" s="398"/>
    </row>
    <row r="1060" spans="2:15" ht="30" x14ac:dyDescent="0.25">
      <c r="B1060" s="59" t="s">
        <v>870</v>
      </c>
      <c r="C1060" s="91" t="s">
        <v>105</v>
      </c>
      <c r="D1060" s="175" t="s">
        <v>321</v>
      </c>
      <c r="E1060" s="175"/>
      <c r="F1060" s="84">
        <v>1.87</v>
      </c>
      <c r="G1060" s="175">
        <v>24.24</v>
      </c>
      <c r="H1060" s="175">
        <v>83.61</v>
      </c>
      <c r="I1060" s="84">
        <v>104.51</v>
      </c>
      <c r="J1060" s="84"/>
      <c r="K1060" s="185">
        <v>148.79</v>
      </c>
      <c r="L1060" s="185">
        <f>F1060*K1060</f>
        <v>278.2373</v>
      </c>
      <c r="M1060" s="185">
        <f>L1060*2.202</f>
        <v>612.67853460000003</v>
      </c>
      <c r="N1060" s="186">
        <f>M1060*$N$2</f>
        <v>765.84816825000007</v>
      </c>
      <c r="O1060" s="398">
        <v>0</v>
      </c>
    </row>
    <row r="1061" spans="2:15" ht="30" x14ac:dyDescent="0.25">
      <c r="B1061" s="53" t="s">
        <v>871</v>
      </c>
      <c r="C1061" s="91" t="s">
        <v>105</v>
      </c>
      <c r="D1061" s="175" t="s">
        <v>321</v>
      </c>
      <c r="E1061" s="175"/>
      <c r="F1061" s="84">
        <v>1.73</v>
      </c>
      <c r="G1061" s="175">
        <v>22.42</v>
      </c>
      <c r="H1061" s="175" t="s">
        <v>872</v>
      </c>
      <c r="I1061" s="84">
        <v>96.69</v>
      </c>
      <c r="J1061" s="84"/>
      <c r="K1061" s="185">
        <v>148.79</v>
      </c>
      <c r="L1061" s="185">
        <f>F1061*K1061</f>
        <v>257.4067</v>
      </c>
      <c r="M1061" s="185">
        <f>L1061*2.202</f>
        <v>566.80955340000003</v>
      </c>
      <c r="N1061" s="186">
        <f>M1061*$N$2</f>
        <v>708.51194175000001</v>
      </c>
      <c r="O1061" s="398">
        <v>0</v>
      </c>
    </row>
    <row r="1062" spans="2:15" ht="30" x14ac:dyDescent="0.25">
      <c r="B1062" s="61" t="s">
        <v>873</v>
      </c>
      <c r="C1062" s="91"/>
      <c r="D1062" s="175"/>
      <c r="E1062" s="175"/>
      <c r="F1062" s="84"/>
      <c r="G1062" s="175"/>
      <c r="H1062" s="175"/>
      <c r="I1062" s="84"/>
      <c r="J1062" s="84"/>
      <c r="K1062" s="185"/>
      <c r="L1062" s="185"/>
      <c r="M1062" s="185"/>
      <c r="N1062" s="186"/>
      <c r="O1062" s="398"/>
    </row>
    <row r="1063" spans="2:15" ht="30" x14ac:dyDescent="0.25">
      <c r="B1063" s="59" t="s">
        <v>874</v>
      </c>
      <c r="C1063" s="91"/>
      <c r="D1063" s="175"/>
      <c r="E1063" s="175"/>
      <c r="F1063" s="84"/>
      <c r="G1063" s="175"/>
      <c r="H1063" s="175"/>
      <c r="I1063" s="84"/>
      <c r="J1063" s="84"/>
      <c r="K1063" s="185"/>
      <c r="L1063" s="185"/>
      <c r="M1063" s="185"/>
      <c r="N1063" s="186"/>
      <c r="O1063" s="398"/>
    </row>
    <row r="1064" spans="2:15" ht="30" x14ac:dyDescent="0.25">
      <c r="B1064" s="83" t="s">
        <v>875</v>
      </c>
      <c r="C1064" s="91"/>
      <c r="D1064" s="175"/>
      <c r="E1064" s="175"/>
      <c r="F1064" s="84"/>
      <c r="G1064" s="175"/>
      <c r="H1064" s="175"/>
      <c r="I1064" s="84"/>
      <c r="J1064" s="84"/>
      <c r="K1064" s="185"/>
      <c r="L1064" s="185"/>
      <c r="M1064" s="185"/>
      <c r="N1064" s="186"/>
      <c r="O1064" s="398"/>
    </row>
    <row r="1065" spans="2:15" x14ac:dyDescent="0.25">
      <c r="B1065" s="59" t="s">
        <v>876</v>
      </c>
      <c r="C1065" s="91" t="s">
        <v>105</v>
      </c>
      <c r="D1065" s="175" t="s">
        <v>321</v>
      </c>
      <c r="E1065" s="175"/>
      <c r="F1065" s="268">
        <v>4</v>
      </c>
      <c r="G1065" s="175">
        <v>51.84</v>
      </c>
      <c r="H1065" s="175">
        <v>179.85</v>
      </c>
      <c r="I1065" s="84">
        <v>223.56</v>
      </c>
      <c r="J1065" s="84">
        <v>236.1</v>
      </c>
      <c r="K1065" s="185">
        <v>148.79</v>
      </c>
      <c r="L1065" s="185">
        <f>F1065*K1065</f>
        <v>595.16</v>
      </c>
      <c r="M1065" s="185">
        <f>L1065*2.202</f>
        <v>1310.54232</v>
      </c>
      <c r="N1065" s="186">
        <f>M1065*$N$2</f>
        <v>1638.1779000000001</v>
      </c>
      <c r="O1065" s="398">
        <f>M1065*$N$1*$N$3</f>
        <v>1729.9158624000002</v>
      </c>
    </row>
    <row r="1066" spans="2:15" x14ac:dyDescent="0.25">
      <c r="B1066" s="59" t="s">
        <v>877</v>
      </c>
      <c r="C1066" s="91" t="s">
        <v>105</v>
      </c>
      <c r="D1066" s="175" t="s">
        <v>321</v>
      </c>
      <c r="E1066" s="175"/>
      <c r="F1066" s="84">
        <v>4.32</v>
      </c>
      <c r="G1066" s="175">
        <v>55.99</v>
      </c>
      <c r="H1066" s="175">
        <v>193.16</v>
      </c>
      <c r="I1066" s="84">
        <v>241.44</v>
      </c>
      <c r="J1066" s="84">
        <v>255</v>
      </c>
      <c r="K1066" s="185">
        <v>148.79</v>
      </c>
      <c r="L1066" s="185">
        <f>F1066*K1066</f>
        <v>642.77279999999996</v>
      </c>
      <c r="M1066" s="185">
        <f>L1066*2.202</f>
        <v>1415.3857055999999</v>
      </c>
      <c r="N1066" s="186">
        <f>M1066*$N$2</f>
        <v>1769.2321319999999</v>
      </c>
      <c r="O1066" s="398">
        <f>M1066*$N$1*$N$3</f>
        <v>1868.3091313919999</v>
      </c>
    </row>
    <row r="1067" spans="2:15" x14ac:dyDescent="0.25">
      <c r="B1067" s="59" t="s">
        <v>878</v>
      </c>
      <c r="C1067" s="91" t="s">
        <v>105</v>
      </c>
      <c r="D1067" s="175" t="s">
        <v>321</v>
      </c>
      <c r="E1067" s="175"/>
      <c r="F1067" s="84">
        <v>6.2</v>
      </c>
      <c r="G1067" s="175">
        <v>80.349999999999994</v>
      </c>
      <c r="H1067" s="175">
        <v>277.20999999999998</v>
      </c>
      <c r="I1067" s="84">
        <v>346.52</v>
      </c>
      <c r="J1067" s="84">
        <v>365.9</v>
      </c>
      <c r="K1067" s="185">
        <v>148.79</v>
      </c>
      <c r="L1067" s="185">
        <f>F1067*K1067</f>
        <v>922.49799999999993</v>
      </c>
      <c r="M1067" s="185">
        <f>L1067*2.202</f>
        <v>2031.3405959999998</v>
      </c>
      <c r="N1067" s="186">
        <f>M1067*$N$2</f>
        <v>2539.1757449999996</v>
      </c>
      <c r="O1067" s="398">
        <f>M1067*$N$1*$N$3</f>
        <v>2681.3695867199999</v>
      </c>
    </row>
    <row r="1068" spans="2:15" ht="30" x14ac:dyDescent="0.25">
      <c r="B1068" s="61" t="s">
        <v>879</v>
      </c>
      <c r="C1068" s="88"/>
      <c r="D1068" s="219"/>
      <c r="E1068" s="219"/>
      <c r="F1068" s="174"/>
      <c r="G1068" s="219"/>
      <c r="H1068" s="219"/>
      <c r="I1068" s="174"/>
      <c r="J1068" s="174"/>
      <c r="K1068" s="185"/>
      <c r="L1068" s="222"/>
      <c r="M1068" s="222"/>
      <c r="N1068" s="223"/>
      <c r="O1068" s="402"/>
    </row>
    <row r="1069" spans="2:15" x14ac:dyDescent="0.25">
      <c r="B1069" s="61" t="s">
        <v>880</v>
      </c>
      <c r="C1069" s="91"/>
      <c r="D1069" s="175"/>
      <c r="E1069" s="175"/>
      <c r="F1069" s="84"/>
      <c r="G1069" s="175"/>
      <c r="H1069" s="175"/>
      <c r="I1069" s="84"/>
      <c r="J1069" s="84"/>
      <c r="K1069" s="185"/>
      <c r="L1069" s="185"/>
      <c r="M1069" s="185"/>
      <c r="N1069" s="186"/>
      <c r="O1069" s="398"/>
    </row>
    <row r="1070" spans="2:15" x14ac:dyDescent="0.25">
      <c r="B1070" s="59" t="s">
        <v>881</v>
      </c>
      <c r="C1070" s="91" t="s">
        <v>105</v>
      </c>
      <c r="D1070" s="175" t="s">
        <v>321</v>
      </c>
      <c r="E1070" s="175"/>
      <c r="F1070" s="185">
        <v>4.9000000000000004</v>
      </c>
      <c r="G1070" s="175">
        <v>63.5</v>
      </c>
      <c r="H1070" s="175">
        <v>219.09</v>
      </c>
      <c r="I1070" s="84">
        <v>273.86</v>
      </c>
      <c r="J1070" s="84">
        <v>289.2</v>
      </c>
      <c r="K1070" s="185">
        <v>148.79</v>
      </c>
      <c r="L1070" s="185">
        <f t="shared" ref="L1070:L1075" si="106">F1070*K1070</f>
        <v>729.07100000000003</v>
      </c>
      <c r="M1070" s="185">
        <f t="shared" ref="M1070:M1075" si="107">L1070*2.202</f>
        <v>1605.414342</v>
      </c>
      <c r="N1070" s="186">
        <f t="shared" ref="N1070:N1075" si="108">M1070*$N$2</f>
        <v>2006.7679275</v>
      </c>
      <c r="O1070" s="398">
        <f>M1070*$N$1*$N$3</f>
        <v>2119.1469314400001</v>
      </c>
    </row>
    <row r="1071" spans="2:15" x14ac:dyDescent="0.25">
      <c r="B1071" s="59" t="s">
        <v>877</v>
      </c>
      <c r="C1071" s="91" t="s">
        <v>105</v>
      </c>
      <c r="D1071" s="175" t="s">
        <v>321</v>
      </c>
      <c r="E1071" s="175"/>
      <c r="F1071" s="84">
        <v>5.33</v>
      </c>
      <c r="G1071" s="175">
        <v>69.08</v>
      </c>
      <c r="H1071" s="175">
        <v>238.31</v>
      </c>
      <c r="I1071" s="84">
        <v>297.89</v>
      </c>
      <c r="J1071" s="84">
        <v>314.60000000000002</v>
      </c>
      <c r="K1071" s="185">
        <v>148.79</v>
      </c>
      <c r="L1071" s="185">
        <f t="shared" si="106"/>
        <v>793.05070000000001</v>
      </c>
      <c r="M1071" s="185">
        <f t="shared" si="107"/>
        <v>1746.2976414</v>
      </c>
      <c r="N1071" s="186">
        <f t="shared" si="108"/>
        <v>2182.8720517500001</v>
      </c>
      <c r="O1071" s="398">
        <f>M1071*$N$1*$N$3</f>
        <v>2305.1128866479999</v>
      </c>
    </row>
    <row r="1072" spans="2:15" x14ac:dyDescent="0.25">
      <c r="B1072" s="61" t="s">
        <v>878</v>
      </c>
      <c r="C1072" s="91" t="s">
        <v>105</v>
      </c>
      <c r="D1072" s="175" t="s">
        <v>321</v>
      </c>
      <c r="E1072" s="175"/>
      <c r="F1072" s="84">
        <v>7.06</v>
      </c>
      <c r="G1072" s="175">
        <v>91.5</v>
      </c>
      <c r="H1072" s="175">
        <v>315.67</v>
      </c>
      <c r="I1072" s="84">
        <v>394.58</v>
      </c>
      <c r="J1072" s="84">
        <v>416.7</v>
      </c>
      <c r="K1072" s="185">
        <v>148.79</v>
      </c>
      <c r="L1072" s="185">
        <f t="shared" si="106"/>
        <v>1050.4573999999998</v>
      </c>
      <c r="M1072" s="185">
        <f t="shared" si="107"/>
        <v>2313.1071947999994</v>
      </c>
      <c r="N1072" s="186">
        <f t="shared" si="108"/>
        <v>2891.3839934999992</v>
      </c>
      <c r="O1072" s="398">
        <f>M1072*$N$1*$N$3</f>
        <v>3053.3014971359994</v>
      </c>
    </row>
    <row r="1073" spans="2:15" ht="30" x14ac:dyDescent="0.25">
      <c r="B1073" s="83" t="s">
        <v>882</v>
      </c>
      <c r="C1073" s="91" t="s">
        <v>411</v>
      </c>
      <c r="D1073" s="175" t="s">
        <v>321</v>
      </c>
      <c r="E1073" s="175"/>
      <c r="F1073" s="185">
        <v>1.9</v>
      </c>
      <c r="G1073" s="175">
        <v>24.62</v>
      </c>
      <c r="H1073" s="175">
        <v>84.95</v>
      </c>
      <c r="I1073" s="84">
        <v>106.19</v>
      </c>
      <c r="J1073" s="84"/>
      <c r="K1073" s="185">
        <v>148.79</v>
      </c>
      <c r="L1073" s="185">
        <f t="shared" si="106"/>
        <v>282.70099999999996</v>
      </c>
      <c r="M1073" s="185">
        <f t="shared" si="107"/>
        <v>622.50760199999991</v>
      </c>
      <c r="N1073" s="186">
        <f t="shared" si="108"/>
        <v>778.13450249999983</v>
      </c>
      <c r="O1073" s="398">
        <v>0</v>
      </c>
    </row>
    <row r="1074" spans="2:15" x14ac:dyDescent="0.25">
      <c r="B1074" s="61" t="s">
        <v>883</v>
      </c>
      <c r="C1074" s="84" t="s">
        <v>105</v>
      </c>
      <c r="D1074" s="175" t="s">
        <v>321</v>
      </c>
      <c r="E1074" s="175"/>
      <c r="F1074" s="268">
        <v>3</v>
      </c>
      <c r="G1074" s="175">
        <v>38.880000000000003</v>
      </c>
      <c r="H1074" s="175">
        <v>134.13999999999999</v>
      </c>
      <c r="I1074" s="84">
        <v>167.67</v>
      </c>
      <c r="J1074" s="84"/>
      <c r="K1074" s="185">
        <v>148.79</v>
      </c>
      <c r="L1074" s="185">
        <f t="shared" si="106"/>
        <v>446.37</v>
      </c>
      <c r="M1074" s="185">
        <f t="shared" si="107"/>
        <v>982.90674000000001</v>
      </c>
      <c r="N1074" s="186">
        <f t="shared" si="108"/>
        <v>1228.633425</v>
      </c>
      <c r="O1074" s="398">
        <v>0</v>
      </c>
    </row>
    <row r="1075" spans="2:15" ht="24.75" customHeight="1" x14ac:dyDescent="0.25">
      <c r="B1075" s="53" t="s">
        <v>884</v>
      </c>
      <c r="C1075" s="91" t="s">
        <v>272</v>
      </c>
      <c r="D1075" s="175" t="s">
        <v>321</v>
      </c>
      <c r="E1075" s="175"/>
      <c r="F1075" s="84">
        <v>2.88</v>
      </c>
      <c r="G1075" s="175">
        <v>37.32</v>
      </c>
      <c r="H1075" s="175">
        <v>128.77000000000001</v>
      </c>
      <c r="I1075" s="185">
        <v>160.96</v>
      </c>
      <c r="J1075" s="84"/>
      <c r="K1075" s="185">
        <v>148.79</v>
      </c>
      <c r="L1075" s="185">
        <f t="shared" si="106"/>
        <v>428.51519999999994</v>
      </c>
      <c r="M1075" s="185">
        <f t="shared" si="107"/>
        <v>943.59047039999984</v>
      </c>
      <c r="N1075" s="186">
        <f t="shared" si="108"/>
        <v>1179.4880879999998</v>
      </c>
      <c r="O1075" s="398">
        <v>0</v>
      </c>
    </row>
    <row r="1076" spans="2:15" ht="21" customHeight="1" x14ac:dyDescent="0.25">
      <c r="B1076" s="61" t="s">
        <v>885</v>
      </c>
      <c r="C1076" s="91" t="s">
        <v>869</v>
      </c>
      <c r="D1076" s="175"/>
      <c r="E1076" s="175"/>
      <c r="F1076" s="84"/>
      <c r="G1076" s="175"/>
      <c r="H1076" s="175"/>
      <c r="I1076" s="84"/>
      <c r="J1076" s="84"/>
      <c r="K1076" s="185"/>
      <c r="L1076" s="185"/>
      <c r="M1076" s="185"/>
      <c r="N1076" s="186"/>
      <c r="O1076" s="398"/>
    </row>
    <row r="1077" spans="2:15" ht="36" customHeight="1" x14ac:dyDescent="0.25">
      <c r="B1077" s="59" t="s">
        <v>886</v>
      </c>
      <c r="C1077" s="91" t="s">
        <v>105</v>
      </c>
      <c r="D1077" s="175" t="s">
        <v>321</v>
      </c>
      <c r="E1077" s="302"/>
      <c r="F1077" s="84">
        <v>1.44</v>
      </c>
      <c r="G1077" s="175">
        <v>18.66</v>
      </c>
      <c r="H1077" s="175">
        <v>64.39</v>
      </c>
      <c r="I1077" s="84">
        <v>80.48</v>
      </c>
      <c r="J1077" s="84"/>
      <c r="K1077" s="185">
        <v>148.79</v>
      </c>
      <c r="L1077" s="185">
        <f>F1077*K1077</f>
        <v>214.25759999999997</v>
      </c>
      <c r="M1077" s="185">
        <f>L1077*2.202</f>
        <v>471.79523519999992</v>
      </c>
      <c r="N1077" s="186">
        <f>M1077*$N$2</f>
        <v>589.74404399999992</v>
      </c>
      <c r="O1077" s="398">
        <v>0</v>
      </c>
    </row>
    <row r="1078" spans="2:15" ht="30.75" customHeight="1" x14ac:dyDescent="0.25">
      <c r="B1078" s="44" t="s">
        <v>887</v>
      </c>
      <c r="C1078" s="174" t="s">
        <v>303</v>
      </c>
      <c r="D1078" s="175" t="s">
        <v>321</v>
      </c>
      <c r="E1078" s="219"/>
      <c r="F1078" s="222">
        <v>3.1</v>
      </c>
      <c r="G1078" s="219">
        <v>40.18</v>
      </c>
      <c r="H1078" s="219">
        <v>138.61000000000001</v>
      </c>
      <c r="I1078" s="174">
        <v>173.26</v>
      </c>
      <c r="J1078" s="174"/>
      <c r="K1078" s="185">
        <v>148.79</v>
      </c>
      <c r="L1078" s="222">
        <f>F1078*K1078</f>
        <v>461.24899999999997</v>
      </c>
      <c r="M1078" s="185">
        <f>L1078*2.202</f>
        <v>1015.6702979999999</v>
      </c>
      <c r="N1078" s="223">
        <f>M1078*$N$2</f>
        <v>1269.5878724999998</v>
      </c>
      <c r="O1078" s="402">
        <v>0</v>
      </c>
    </row>
    <row r="1079" spans="2:15" ht="31.5" customHeight="1" x14ac:dyDescent="0.25">
      <c r="B1079" s="59" t="s">
        <v>888</v>
      </c>
      <c r="C1079" s="84" t="s">
        <v>156</v>
      </c>
      <c r="D1079" s="175" t="s">
        <v>321</v>
      </c>
      <c r="E1079" s="175"/>
      <c r="F1079" s="84">
        <v>0.56000000000000005</v>
      </c>
      <c r="G1079" s="175">
        <v>7.26</v>
      </c>
      <c r="H1079" s="175">
        <v>25.04</v>
      </c>
      <c r="I1079" s="84">
        <v>31.3</v>
      </c>
      <c r="J1079" s="84"/>
      <c r="K1079" s="185">
        <v>148.79</v>
      </c>
      <c r="L1079" s="185">
        <f>F1079*K1079</f>
        <v>83.322400000000002</v>
      </c>
      <c r="M1079" s="185">
        <f>L1079*2.202</f>
        <v>183.4759248</v>
      </c>
      <c r="N1079" s="186">
        <f>M1079*$N$2</f>
        <v>229.34490600000001</v>
      </c>
      <c r="O1079" s="398">
        <v>0</v>
      </c>
    </row>
    <row r="1080" spans="2:15" x14ac:dyDescent="0.25">
      <c r="B1080" s="59" t="s">
        <v>889</v>
      </c>
      <c r="C1080" s="84" t="s">
        <v>105</v>
      </c>
      <c r="D1080" s="175" t="s">
        <v>321</v>
      </c>
      <c r="E1080" s="175"/>
      <c r="F1080" s="84">
        <v>0.95</v>
      </c>
      <c r="G1080" s="175">
        <v>12.31</v>
      </c>
      <c r="H1080" s="175">
        <v>42.48</v>
      </c>
      <c r="I1080" s="84">
        <v>53.1</v>
      </c>
      <c r="J1080" s="84"/>
      <c r="K1080" s="185">
        <v>148.79</v>
      </c>
      <c r="L1080" s="185">
        <f>F1080*K1080</f>
        <v>141.35049999999998</v>
      </c>
      <c r="M1080" s="185">
        <f>L1080*2.202</f>
        <v>311.25380099999995</v>
      </c>
      <c r="N1080" s="186">
        <f>M1080*$N$2</f>
        <v>389.06725124999991</v>
      </c>
      <c r="O1080" s="398">
        <v>0</v>
      </c>
    </row>
    <row r="1081" spans="2:15" ht="30" x14ac:dyDescent="0.25">
      <c r="B1081" s="53" t="s">
        <v>890</v>
      </c>
      <c r="C1081" s="91" t="s">
        <v>272</v>
      </c>
      <c r="D1081" s="175" t="s">
        <v>321</v>
      </c>
      <c r="E1081" s="175"/>
      <c r="F1081" s="268">
        <v>1</v>
      </c>
      <c r="G1081" s="175">
        <v>12.96</v>
      </c>
      <c r="H1081" s="175">
        <v>44.71</v>
      </c>
      <c r="I1081" s="84">
        <v>55.89</v>
      </c>
      <c r="J1081" s="84"/>
      <c r="K1081" s="185">
        <v>148.79</v>
      </c>
      <c r="L1081" s="185">
        <f>F1081*K1081</f>
        <v>148.79</v>
      </c>
      <c r="M1081" s="185">
        <f>L1081*2.202</f>
        <v>327.63558</v>
      </c>
      <c r="N1081" s="186">
        <f>M1081*$N$2</f>
        <v>409.54447500000003</v>
      </c>
      <c r="O1081" s="398">
        <v>0</v>
      </c>
    </row>
    <row r="1082" spans="2:15" x14ac:dyDescent="0.25">
      <c r="B1082" s="44" t="s">
        <v>891</v>
      </c>
      <c r="C1082" s="91" t="s">
        <v>869</v>
      </c>
      <c r="D1082" s="175"/>
      <c r="E1082" s="175"/>
      <c r="F1082" s="84"/>
      <c r="G1082" s="175"/>
      <c r="H1082" s="175"/>
      <c r="I1082" s="84"/>
      <c r="J1082" s="84"/>
      <c r="K1082" s="185"/>
      <c r="L1082" s="185"/>
      <c r="M1082" s="185"/>
      <c r="N1082" s="186"/>
      <c r="O1082" s="398"/>
    </row>
    <row r="1083" spans="2:15" ht="30" x14ac:dyDescent="0.25">
      <c r="B1083" s="59" t="s">
        <v>892</v>
      </c>
      <c r="C1083" s="91" t="s">
        <v>105</v>
      </c>
      <c r="D1083" s="175" t="s">
        <v>321</v>
      </c>
      <c r="E1083" s="175"/>
      <c r="F1083" s="185">
        <v>1.3</v>
      </c>
      <c r="G1083" s="175">
        <v>16.850000000000001</v>
      </c>
      <c r="H1083" s="175">
        <v>58.13</v>
      </c>
      <c r="I1083" s="84">
        <v>72.66</v>
      </c>
      <c r="J1083" s="84"/>
      <c r="K1083" s="185">
        <v>148.79</v>
      </c>
      <c r="L1083" s="185">
        <f t="shared" ref="L1083:L1090" si="109">F1083*K1083</f>
        <v>193.42699999999999</v>
      </c>
      <c r="M1083" s="185">
        <f>L1083*2.202</f>
        <v>425.92625399999997</v>
      </c>
      <c r="N1083" s="186">
        <f>M1083*$N$2</f>
        <v>532.40781749999996</v>
      </c>
      <c r="O1083" s="398">
        <v>0</v>
      </c>
    </row>
    <row r="1084" spans="2:15" ht="30" x14ac:dyDescent="0.25">
      <c r="B1084" s="83" t="s">
        <v>893</v>
      </c>
      <c r="C1084" s="84" t="s">
        <v>105</v>
      </c>
      <c r="D1084" s="175" t="s">
        <v>321</v>
      </c>
      <c r="E1084" s="175"/>
      <c r="F1084" s="84">
        <v>1.1200000000000001</v>
      </c>
      <c r="G1084" s="175">
        <v>14.52</v>
      </c>
      <c r="H1084" s="175">
        <v>50.08</v>
      </c>
      <c r="I1084" s="84">
        <v>62.6</v>
      </c>
      <c r="J1084" s="84"/>
      <c r="K1084" s="185">
        <v>148.79</v>
      </c>
      <c r="L1084" s="185">
        <f t="shared" si="109"/>
        <v>166.6448</v>
      </c>
      <c r="M1084" s="185">
        <f>L1084*2.202</f>
        <v>366.9518496</v>
      </c>
      <c r="N1084" s="186">
        <f>M1084*$N$2</f>
        <v>458.68981200000002</v>
      </c>
      <c r="O1084" s="398">
        <v>0</v>
      </c>
    </row>
    <row r="1085" spans="2:15" ht="30" x14ac:dyDescent="0.25">
      <c r="B1085" s="59" t="s">
        <v>894</v>
      </c>
      <c r="C1085" s="84" t="s">
        <v>105</v>
      </c>
      <c r="D1085" s="175" t="s">
        <v>321</v>
      </c>
      <c r="E1085" s="175"/>
      <c r="F1085" s="84">
        <v>2.16</v>
      </c>
      <c r="G1085" s="175">
        <v>27.99</v>
      </c>
      <c r="H1085" s="175">
        <v>96.58</v>
      </c>
      <c r="I1085" s="84">
        <v>120.72</v>
      </c>
      <c r="J1085" s="84"/>
      <c r="K1085" s="185">
        <v>148.79</v>
      </c>
      <c r="L1085" s="185">
        <f t="shared" si="109"/>
        <v>321.38639999999998</v>
      </c>
      <c r="M1085" s="185">
        <f>L1085*2.202</f>
        <v>707.69285279999997</v>
      </c>
      <c r="N1085" s="186">
        <f>M1085*$N$2</f>
        <v>884.61606599999993</v>
      </c>
      <c r="O1085" s="398">
        <v>0</v>
      </c>
    </row>
    <row r="1086" spans="2:15" ht="30" x14ac:dyDescent="0.25">
      <c r="B1086" s="59" t="s">
        <v>895</v>
      </c>
      <c r="C1086" s="84" t="s">
        <v>896</v>
      </c>
      <c r="D1086" s="175" t="s">
        <v>321</v>
      </c>
      <c r="E1086" s="175"/>
      <c r="F1086" s="84">
        <v>0.94</v>
      </c>
      <c r="G1086" s="175">
        <v>12.18</v>
      </c>
      <c r="H1086" s="175">
        <v>98.13</v>
      </c>
      <c r="I1086" s="84">
        <v>122.67</v>
      </c>
      <c r="J1086" s="84"/>
      <c r="K1086" s="185">
        <v>148.79</v>
      </c>
      <c r="L1086" s="185">
        <f t="shared" si="109"/>
        <v>139.86259999999999</v>
      </c>
      <c r="M1086" s="185">
        <f>(L1086+L1087)*2.202</f>
        <v>722.13973439999984</v>
      </c>
      <c r="N1086" s="186">
        <f>M1086*$N$2</f>
        <v>902.67466799999977</v>
      </c>
      <c r="O1086" s="398">
        <v>0</v>
      </c>
    </row>
    <row r="1087" spans="2:15" x14ac:dyDescent="0.25">
      <c r="B1087" s="59" t="s">
        <v>897</v>
      </c>
      <c r="C1087" s="84"/>
      <c r="D1087" s="175" t="s">
        <v>898</v>
      </c>
      <c r="E1087" s="175"/>
      <c r="F1087" s="84">
        <v>0.94</v>
      </c>
      <c r="G1087" s="175">
        <v>16.260000000000002</v>
      </c>
      <c r="H1087" s="175"/>
      <c r="I1087" s="84"/>
      <c r="J1087" s="84"/>
      <c r="K1087" s="239">
        <v>200.09</v>
      </c>
      <c r="L1087" s="185">
        <f t="shared" si="109"/>
        <v>188.08459999999999</v>
      </c>
      <c r="M1087" s="185"/>
      <c r="N1087" s="186"/>
      <c r="O1087" s="398"/>
    </row>
    <row r="1088" spans="2:15" x14ac:dyDescent="0.25">
      <c r="B1088" s="59" t="s">
        <v>899</v>
      </c>
      <c r="C1088" s="84" t="s">
        <v>105</v>
      </c>
      <c r="D1088" s="175" t="s">
        <v>321</v>
      </c>
      <c r="E1088" s="175"/>
      <c r="F1088" s="84">
        <v>1.44</v>
      </c>
      <c r="G1088" s="175">
        <v>18.66</v>
      </c>
      <c r="H1088" s="175">
        <v>138.41</v>
      </c>
      <c r="I1088" s="84">
        <v>173.01</v>
      </c>
      <c r="J1088" s="84"/>
      <c r="K1088" s="185">
        <v>148.79</v>
      </c>
      <c r="L1088" s="185">
        <f t="shared" si="109"/>
        <v>214.25759999999997</v>
      </c>
      <c r="M1088" s="185">
        <f>(L1088+L1089)*2.202</f>
        <v>1021.6892447999999</v>
      </c>
      <c r="N1088" s="186">
        <f>M1088*$N$2</f>
        <v>1277.1115559999998</v>
      </c>
      <c r="O1088" s="398">
        <v>0</v>
      </c>
    </row>
    <row r="1089" spans="2:15" x14ac:dyDescent="0.25">
      <c r="B1089" s="59"/>
      <c r="C1089" s="84"/>
      <c r="D1089" s="175" t="s">
        <v>765</v>
      </c>
      <c r="E1089" s="175"/>
      <c r="F1089" s="84">
        <v>1.44</v>
      </c>
      <c r="G1089" s="175">
        <v>21.46</v>
      </c>
      <c r="H1089" s="175"/>
      <c r="I1089" s="84"/>
      <c r="J1089" s="84"/>
      <c r="K1089" s="57">
        <v>173.42</v>
      </c>
      <c r="L1089" s="185">
        <f t="shared" si="109"/>
        <v>249.72479999999996</v>
      </c>
      <c r="M1089" s="185"/>
      <c r="N1089" s="186"/>
      <c r="O1089" s="398"/>
    </row>
    <row r="1090" spans="2:15" x14ac:dyDescent="0.25">
      <c r="B1090" s="53" t="s">
        <v>900</v>
      </c>
      <c r="C1090" s="91" t="s">
        <v>272</v>
      </c>
      <c r="D1090" s="175" t="s">
        <v>321</v>
      </c>
      <c r="E1090" s="175"/>
      <c r="F1090" s="84">
        <v>2.35</v>
      </c>
      <c r="G1090" s="175">
        <v>30.46</v>
      </c>
      <c r="H1090" s="175">
        <v>105.07</v>
      </c>
      <c r="I1090" s="84">
        <v>131.34</v>
      </c>
      <c r="J1090" s="84"/>
      <c r="K1090" s="185">
        <v>148.79</v>
      </c>
      <c r="L1090" s="185">
        <f t="shared" si="109"/>
        <v>349.65649999999999</v>
      </c>
      <c r="M1090" s="185">
        <f>L1090*2.202</f>
        <v>769.94361300000003</v>
      </c>
      <c r="N1090" s="186">
        <f>M1090*$N$2</f>
        <v>962.42951625000001</v>
      </c>
      <c r="O1090" s="398">
        <v>0</v>
      </c>
    </row>
    <row r="1091" spans="2:15" x14ac:dyDescent="0.25">
      <c r="B1091" s="61"/>
      <c r="C1091" s="91" t="s">
        <v>869</v>
      </c>
      <c r="D1091" s="175"/>
      <c r="E1091" s="175"/>
      <c r="F1091" s="84"/>
      <c r="G1091" s="175"/>
      <c r="H1091" s="175"/>
      <c r="I1091" s="84"/>
      <c r="J1091" s="84"/>
      <c r="K1091" s="185"/>
      <c r="L1091" s="185"/>
      <c r="M1091" s="185"/>
      <c r="N1091" s="186"/>
      <c r="O1091" s="398"/>
    </row>
    <row r="1092" spans="2:15" ht="45" x14ac:dyDescent="0.25">
      <c r="B1092" s="59" t="s">
        <v>901</v>
      </c>
      <c r="C1092" s="91" t="s">
        <v>105</v>
      </c>
      <c r="D1092" s="175" t="s">
        <v>321</v>
      </c>
      <c r="E1092" s="175"/>
      <c r="F1092" s="185">
        <v>3.1</v>
      </c>
      <c r="G1092" s="175">
        <v>40.18</v>
      </c>
      <c r="H1092" s="175">
        <v>138.61000000000001</v>
      </c>
      <c r="I1092" s="84">
        <v>173.26</v>
      </c>
      <c r="J1092" s="84"/>
      <c r="K1092" s="185">
        <v>148.79</v>
      </c>
      <c r="L1092" s="185">
        <f t="shared" ref="L1092:L1123" si="110">F1092*K1092</f>
        <v>461.24899999999997</v>
      </c>
      <c r="M1092" s="185">
        <f>L1092*2.202</f>
        <v>1015.6702979999999</v>
      </c>
      <c r="N1092" s="186">
        <f t="shared" ref="N1092:N1097" si="111">M1092*$N$2</f>
        <v>1269.5878724999998</v>
      </c>
      <c r="O1092" s="398">
        <v>0</v>
      </c>
    </row>
    <row r="1093" spans="2:15" ht="35.25" customHeight="1" x14ac:dyDescent="0.25">
      <c r="B1093" s="44" t="s">
        <v>902</v>
      </c>
      <c r="C1093" s="174" t="s">
        <v>105</v>
      </c>
      <c r="D1093" s="175" t="s">
        <v>321</v>
      </c>
      <c r="E1093" s="219"/>
      <c r="F1093" s="222">
        <v>4.5999999999999996</v>
      </c>
      <c r="G1093" s="219">
        <v>59.62</v>
      </c>
      <c r="H1093" s="219">
        <v>205.68</v>
      </c>
      <c r="I1093" s="174">
        <v>257.08999999999997</v>
      </c>
      <c r="J1093" s="174"/>
      <c r="K1093" s="185">
        <v>148.79</v>
      </c>
      <c r="L1093" s="222">
        <f t="shared" si="110"/>
        <v>684.43399999999986</v>
      </c>
      <c r="M1093" s="185">
        <f>L1093*2.202</f>
        <v>1507.1236679999997</v>
      </c>
      <c r="N1093" s="223">
        <f t="shared" si="111"/>
        <v>1883.9045849999998</v>
      </c>
      <c r="O1093" s="402">
        <v>0</v>
      </c>
    </row>
    <row r="1094" spans="2:15" ht="36" customHeight="1" x14ac:dyDescent="0.25">
      <c r="B1094" s="59" t="s">
        <v>903</v>
      </c>
      <c r="C1094" s="84" t="s">
        <v>105</v>
      </c>
      <c r="D1094" s="175" t="s">
        <v>321</v>
      </c>
      <c r="E1094" s="175"/>
      <c r="F1094" s="84">
        <v>2.16</v>
      </c>
      <c r="G1094" s="175">
        <v>27.99</v>
      </c>
      <c r="H1094" s="175">
        <v>96.58</v>
      </c>
      <c r="I1094" s="84">
        <v>120.72</v>
      </c>
      <c r="J1094" s="84"/>
      <c r="K1094" s="185">
        <v>148.79</v>
      </c>
      <c r="L1094" s="185">
        <f t="shared" si="110"/>
        <v>321.38639999999998</v>
      </c>
      <c r="M1094" s="185">
        <f>L1094*2.202</f>
        <v>707.69285279999997</v>
      </c>
      <c r="N1094" s="186">
        <f t="shared" si="111"/>
        <v>884.61606599999993</v>
      </c>
      <c r="O1094" s="398">
        <v>0</v>
      </c>
    </row>
    <row r="1095" spans="2:15" ht="30.75" customHeight="1" x14ac:dyDescent="0.25">
      <c r="B1095" s="44" t="s">
        <v>904</v>
      </c>
      <c r="C1095" s="221" t="s">
        <v>905</v>
      </c>
      <c r="D1095" s="219" t="s">
        <v>765</v>
      </c>
      <c r="E1095" s="219"/>
      <c r="F1095" s="174">
        <v>1.72</v>
      </c>
      <c r="G1095" s="219">
        <v>25.63</v>
      </c>
      <c r="H1095" s="219">
        <v>88.42</v>
      </c>
      <c r="I1095" s="174">
        <v>110.52</v>
      </c>
      <c r="J1095" s="174"/>
      <c r="K1095" s="57">
        <v>173.42</v>
      </c>
      <c r="L1095" s="222">
        <f t="shared" si="110"/>
        <v>298.2824</v>
      </c>
      <c r="M1095" s="185">
        <f>L1095*2.202</f>
        <v>656.81784479999999</v>
      </c>
      <c r="N1095" s="223">
        <f t="shared" si="111"/>
        <v>821.02230599999996</v>
      </c>
      <c r="O1095" s="402">
        <v>0</v>
      </c>
    </row>
    <row r="1096" spans="2:15" ht="45" x14ac:dyDescent="0.25">
      <c r="B1096" s="59" t="s">
        <v>906</v>
      </c>
      <c r="C1096" s="84" t="s">
        <v>105</v>
      </c>
      <c r="D1096" s="175" t="s">
        <v>765</v>
      </c>
      <c r="E1096" s="175"/>
      <c r="F1096" s="185">
        <v>3.6</v>
      </c>
      <c r="G1096" s="175">
        <v>53.64</v>
      </c>
      <c r="H1096" s="175">
        <v>185.06</v>
      </c>
      <c r="I1096" s="84">
        <v>231.32</v>
      </c>
      <c r="J1096" s="84"/>
      <c r="K1096" s="57">
        <v>173.42</v>
      </c>
      <c r="L1096" s="185">
        <f t="shared" si="110"/>
        <v>624.31200000000001</v>
      </c>
      <c r="M1096" s="185">
        <f>L1096*2.202</f>
        <v>1374.7350240000001</v>
      </c>
      <c r="N1096" s="186">
        <f t="shared" si="111"/>
        <v>1718.41878</v>
      </c>
      <c r="O1096" s="398">
        <v>0</v>
      </c>
    </row>
    <row r="1097" spans="2:15" ht="15" customHeight="1" x14ac:dyDescent="0.25">
      <c r="B1097" s="474" t="s">
        <v>907</v>
      </c>
      <c r="C1097" s="84" t="s">
        <v>908</v>
      </c>
      <c r="D1097" s="175" t="s">
        <v>321</v>
      </c>
      <c r="E1097" s="215"/>
      <c r="F1097" s="303">
        <v>1.8</v>
      </c>
      <c r="G1097" s="215">
        <v>23.33</v>
      </c>
      <c r="H1097" s="175">
        <v>173.01</v>
      </c>
      <c r="I1097" s="84">
        <v>216.26</v>
      </c>
      <c r="J1097" s="84"/>
      <c r="K1097" s="185">
        <v>148.79</v>
      </c>
      <c r="L1097" s="185">
        <f t="shared" si="110"/>
        <v>267.822</v>
      </c>
      <c r="M1097" s="185">
        <f>(L1097+L1098)*2.202</f>
        <v>1277.1115560000001</v>
      </c>
      <c r="N1097" s="186">
        <f t="shared" si="111"/>
        <v>1596.389445</v>
      </c>
      <c r="O1097" s="398">
        <v>0</v>
      </c>
    </row>
    <row r="1098" spans="2:15" x14ac:dyDescent="0.25">
      <c r="B1098" s="474"/>
      <c r="C1098" s="84"/>
      <c r="D1098" s="175" t="s">
        <v>765</v>
      </c>
      <c r="E1098" s="215"/>
      <c r="F1098" s="303">
        <v>1.8</v>
      </c>
      <c r="G1098" s="215">
        <v>26.82</v>
      </c>
      <c r="H1098" s="175"/>
      <c r="I1098" s="84"/>
      <c r="J1098" s="84"/>
      <c r="K1098" s="57">
        <v>173.42</v>
      </c>
      <c r="L1098" s="185">
        <f t="shared" si="110"/>
        <v>312.15600000000001</v>
      </c>
      <c r="M1098" s="185"/>
      <c r="N1098" s="186"/>
      <c r="O1098" s="398"/>
    </row>
    <row r="1099" spans="2:15" ht="45" x14ac:dyDescent="0.25">
      <c r="B1099" s="59" t="s">
        <v>909</v>
      </c>
      <c r="C1099" s="84" t="s">
        <v>182</v>
      </c>
      <c r="D1099" s="175" t="s">
        <v>321</v>
      </c>
      <c r="E1099" s="175"/>
      <c r="F1099" s="185">
        <v>1.1000000000000001</v>
      </c>
      <c r="G1099" s="175">
        <v>14.26</v>
      </c>
      <c r="H1099" s="175">
        <v>49.18</v>
      </c>
      <c r="I1099" s="84">
        <v>61.48</v>
      </c>
      <c r="J1099" s="84"/>
      <c r="K1099" s="185">
        <v>148.79</v>
      </c>
      <c r="L1099" s="185">
        <f t="shared" si="110"/>
        <v>163.66900000000001</v>
      </c>
      <c r="M1099" s="185">
        <f>L1099*2.202</f>
        <v>360.39913799999999</v>
      </c>
      <c r="N1099" s="186">
        <f t="shared" ref="N1099:N1104" si="112">M1099*$N$2</f>
        <v>450.49892249999999</v>
      </c>
      <c r="O1099" s="398">
        <v>0</v>
      </c>
    </row>
    <row r="1100" spans="2:15" ht="30" x14ac:dyDescent="0.25">
      <c r="B1100" s="59" t="s">
        <v>910</v>
      </c>
      <c r="C1100" s="84" t="s">
        <v>343</v>
      </c>
      <c r="D1100" s="175" t="s">
        <v>321</v>
      </c>
      <c r="E1100" s="175"/>
      <c r="F1100" s="185">
        <v>1.6</v>
      </c>
      <c r="G1100" s="175">
        <v>20.74</v>
      </c>
      <c r="H1100" s="175">
        <v>71.540000000000006</v>
      </c>
      <c r="I1100" s="84">
        <v>89.42</v>
      </c>
      <c r="J1100" s="84"/>
      <c r="K1100" s="185">
        <v>148.79</v>
      </c>
      <c r="L1100" s="185">
        <f t="shared" si="110"/>
        <v>238.06399999999999</v>
      </c>
      <c r="M1100" s="185">
        <f>L1100*2.202</f>
        <v>524.21692799999994</v>
      </c>
      <c r="N1100" s="186">
        <f t="shared" si="112"/>
        <v>655.2711599999999</v>
      </c>
      <c r="O1100" s="398">
        <v>0</v>
      </c>
    </row>
    <row r="1101" spans="2:15" ht="45" x14ac:dyDescent="0.25">
      <c r="B1101" s="59" t="s">
        <v>911</v>
      </c>
      <c r="C1101" s="84" t="s">
        <v>796</v>
      </c>
      <c r="D1101" s="175" t="s">
        <v>321</v>
      </c>
      <c r="E1101" s="175"/>
      <c r="F1101" s="185">
        <v>3.2</v>
      </c>
      <c r="G1101" s="175">
        <v>41.47</v>
      </c>
      <c r="H1101" s="175">
        <v>143.08000000000001</v>
      </c>
      <c r="I1101" s="84">
        <v>176.85</v>
      </c>
      <c r="J1101" s="84"/>
      <c r="K1101" s="185">
        <v>148.79</v>
      </c>
      <c r="L1101" s="185">
        <f t="shared" si="110"/>
        <v>476.12799999999999</v>
      </c>
      <c r="M1101" s="185">
        <f>L1101*2.202</f>
        <v>1048.4338559999999</v>
      </c>
      <c r="N1101" s="186">
        <f t="shared" si="112"/>
        <v>1310.5423199999998</v>
      </c>
      <c r="O1101" s="398">
        <v>0</v>
      </c>
    </row>
    <row r="1102" spans="2:15" ht="30" x14ac:dyDescent="0.25">
      <c r="B1102" s="59" t="s">
        <v>912</v>
      </c>
      <c r="C1102" s="216" t="s">
        <v>913</v>
      </c>
      <c r="D1102" s="175" t="s">
        <v>321</v>
      </c>
      <c r="E1102" s="175"/>
      <c r="F1102" s="84">
        <v>5.62</v>
      </c>
      <c r="G1102" s="175">
        <v>70.84</v>
      </c>
      <c r="H1102" s="175">
        <v>243.52</v>
      </c>
      <c r="I1102" s="84">
        <v>304.10000000000002</v>
      </c>
      <c r="J1102" s="84"/>
      <c r="K1102" s="185">
        <v>148.79</v>
      </c>
      <c r="L1102" s="185">
        <f t="shared" si="110"/>
        <v>836.19979999999998</v>
      </c>
      <c r="M1102" s="185">
        <f>L1102*2.202</f>
        <v>1841.3119595999999</v>
      </c>
      <c r="N1102" s="186">
        <f t="shared" si="112"/>
        <v>2301.6399495000001</v>
      </c>
      <c r="O1102" s="398">
        <v>0</v>
      </c>
    </row>
    <row r="1103" spans="2:15" ht="30" x14ac:dyDescent="0.25">
      <c r="B1103" s="59" t="s">
        <v>914</v>
      </c>
      <c r="C1103" s="84" t="s">
        <v>105</v>
      </c>
      <c r="D1103" s="175" t="s">
        <v>321</v>
      </c>
      <c r="E1103" s="175"/>
      <c r="F1103" s="84">
        <v>5.04</v>
      </c>
      <c r="G1103" s="175">
        <v>65.319999999999993</v>
      </c>
      <c r="H1103" s="175">
        <v>225.35</v>
      </c>
      <c r="I1103" s="84">
        <v>281.69</v>
      </c>
      <c r="J1103" s="84"/>
      <c r="K1103" s="185">
        <v>148.79</v>
      </c>
      <c r="L1103" s="185">
        <f t="shared" si="110"/>
        <v>749.90159999999992</v>
      </c>
      <c r="M1103" s="185">
        <f>L1103*2.202</f>
        <v>1651.2833231999998</v>
      </c>
      <c r="N1103" s="186">
        <f t="shared" si="112"/>
        <v>2064.1041539999997</v>
      </c>
      <c r="O1103" s="398">
        <v>0</v>
      </c>
    </row>
    <row r="1104" spans="2:15" ht="15" customHeight="1" x14ac:dyDescent="0.25">
      <c r="B1104" s="474" t="s">
        <v>915</v>
      </c>
      <c r="C1104" s="84" t="s">
        <v>764</v>
      </c>
      <c r="D1104" s="175" t="s">
        <v>916</v>
      </c>
      <c r="E1104" s="234"/>
      <c r="F1104" s="216">
        <v>1.37</v>
      </c>
      <c r="G1104" s="234">
        <v>20.41</v>
      </c>
      <c r="H1104" s="217">
        <v>152.19</v>
      </c>
      <c r="I1104" s="218">
        <v>190.24</v>
      </c>
      <c r="J1104" s="84"/>
      <c r="K1104" s="57">
        <v>173.42</v>
      </c>
      <c r="L1104" s="185">
        <f t="shared" si="110"/>
        <v>237.58539999999999</v>
      </c>
      <c r="M1104" s="185">
        <f>(L1104+L1105)*2.202</f>
        <v>1126.7825574000001</v>
      </c>
      <c r="N1104" s="186">
        <f t="shared" si="112"/>
        <v>1408.4781967500001</v>
      </c>
      <c r="O1104" s="398">
        <v>0</v>
      </c>
    </row>
    <row r="1105" spans="2:15" ht="42" customHeight="1" x14ac:dyDescent="0.25">
      <c r="B1105" s="474"/>
      <c r="C1105" s="84"/>
      <c r="D1105" s="175" t="s">
        <v>898</v>
      </c>
      <c r="E1105" s="234"/>
      <c r="F1105" s="216">
        <v>1.37</v>
      </c>
      <c r="G1105" s="234">
        <v>23.7</v>
      </c>
      <c r="H1105" s="217"/>
      <c r="I1105" s="218"/>
      <c r="J1105" s="84"/>
      <c r="K1105" s="239">
        <v>200.09</v>
      </c>
      <c r="L1105" s="185">
        <f t="shared" si="110"/>
        <v>274.12330000000003</v>
      </c>
      <c r="M1105" s="185"/>
      <c r="N1105" s="186"/>
      <c r="O1105" s="398"/>
    </row>
    <row r="1106" spans="2:15" ht="15" customHeight="1" x14ac:dyDescent="0.25">
      <c r="B1106" s="474" t="s">
        <v>917</v>
      </c>
      <c r="C1106" s="84" t="s">
        <v>105</v>
      </c>
      <c r="D1106" s="175" t="s">
        <v>321</v>
      </c>
      <c r="E1106" s="215"/>
      <c r="F1106" s="216">
        <v>1.37</v>
      </c>
      <c r="G1106" s="215">
        <v>17.760000000000002</v>
      </c>
      <c r="H1106" s="217">
        <v>131.68</v>
      </c>
      <c r="I1106" s="218">
        <v>164.6</v>
      </c>
      <c r="J1106" s="84"/>
      <c r="K1106" s="185">
        <v>148.79</v>
      </c>
      <c r="L1106" s="185">
        <f t="shared" si="110"/>
        <v>203.84229999999999</v>
      </c>
      <c r="M1106" s="185">
        <f>(L1106+L1107)*2.202</f>
        <v>972.02379539999993</v>
      </c>
      <c r="N1106" s="186">
        <f>M1106*$N$2</f>
        <v>1215.02974425</v>
      </c>
      <c r="O1106" s="398">
        <v>0</v>
      </c>
    </row>
    <row r="1107" spans="2:15" x14ac:dyDescent="0.25">
      <c r="B1107" s="474"/>
      <c r="C1107" s="84"/>
      <c r="D1107" s="175" t="s">
        <v>765</v>
      </c>
      <c r="E1107" s="215"/>
      <c r="F1107" s="216">
        <v>1.37</v>
      </c>
      <c r="G1107" s="215">
        <v>20.41</v>
      </c>
      <c r="H1107" s="217"/>
      <c r="I1107" s="218"/>
      <c r="J1107" s="84"/>
      <c r="K1107" s="57">
        <v>173.42</v>
      </c>
      <c r="L1107" s="185">
        <f t="shared" si="110"/>
        <v>237.58539999999999</v>
      </c>
      <c r="M1107" s="185"/>
      <c r="N1107" s="186"/>
      <c r="O1107" s="398"/>
    </row>
    <row r="1108" spans="2:15" ht="30" x14ac:dyDescent="0.25">
      <c r="B1108" s="59" t="s">
        <v>918</v>
      </c>
      <c r="C1108" s="84" t="s">
        <v>105</v>
      </c>
      <c r="D1108" s="175" t="s">
        <v>321</v>
      </c>
      <c r="E1108" s="175"/>
      <c r="F1108" s="84">
        <v>2.74</v>
      </c>
      <c r="G1108" s="175">
        <v>35.51</v>
      </c>
      <c r="H1108" s="175">
        <v>122.51</v>
      </c>
      <c r="I1108" s="84">
        <v>153.13999999999999</v>
      </c>
      <c r="J1108" s="84"/>
      <c r="K1108" s="185">
        <v>148.79</v>
      </c>
      <c r="L1108" s="185">
        <f t="shared" si="110"/>
        <v>407.68459999999999</v>
      </c>
      <c r="M1108" s="185">
        <f>L1108*2.202</f>
        <v>897.72148919999995</v>
      </c>
      <c r="N1108" s="186">
        <f>M1108*$N$2</f>
        <v>1122.1518615</v>
      </c>
      <c r="O1108" s="398">
        <v>0</v>
      </c>
    </row>
    <row r="1109" spans="2:15" ht="15" customHeight="1" x14ac:dyDescent="0.25">
      <c r="B1109" s="474" t="s">
        <v>919</v>
      </c>
      <c r="C1109" s="84" t="s">
        <v>303</v>
      </c>
      <c r="D1109" s="175" t="s">
        <v>916</v>
      </c>
      <c r="E1109" s="234"/>
      <c r="F1109" s="235">
        <v>1.65</v>
      </c>
      <c r="G1109" s="234">
        <v>24.59</v>
      </c>
      <c r="H1109" s="234">
        <v>183.3</v>
      </c>
      <c r="I1109" s="235">
        <v>229.12</v>
      </c>
      <c r="J1109" s="84"/>
      <c r="K1109" s="57">
        <v>173.42</v>
      </c>
      <c r="L1109" s="185">
        <f t="shared" si="110"/>
        <v>286.14299999999997</v>
      </c>
      <c r="M1109" s="185">
        <f>(L1109+L1110)*2.202</f>
        <v>1357.073883</v>
      </c>
      <c r="N1109" s="186">
        <f>M1109*$N$2</f>
        <v>1696.34235375</v>
      </c>
      <c r="O1109" s="398">
        <v>0</v>
      </c>
    </row>
    <row r="1110" spans="2:15" x14ac:dyDescent="0.25">
      <c r="B1110" s="474"/>
      <c r="C1110" s="84"/>
      <c r="D1110" s="175" t="s">
        <v>898</v>
      </c>
      <c r="E1110" s="234"/>
      <c r="F1110" s="235">
        <v>1.65</v>
      </c>
      <c r="G1110" s="234">
        <v>28.55</v>
      </c>
      <c r="H1110" s="234"/>
      <c r="I1110" s="235"/>
      <c r="J1110" s="84"/>
      <c r="K1110" s="239">
        <v>200.09</v>
      </c>
      <c r="L1110" s="185">
        <f t="shared" si="110"/>
        <v>330.14850000000001</v>
      </c>
      <c r="M1110" s="185"/>
      <c r="N1110" s="186"/>
      <c r="O1110" s="398"/>
    </row>
    <row r="1111" spans="2:15" ht="15" customHeight="1" x14ac:dyDescent="0.25">
      <c r="B1111" s="472" t="s">
        <v>920</v>
      </c>
      <c r="C1111" s="174" t="s">
        <v>303</v>
      </c>
      <c r="D1111" s="175" t="s">
        <v>321</v>
      </c>
      <c r="E1111" s="241"/>
      <c r="F1111" s="221">
        <v>1.65</v>
      </c>
      <c r="G1111" s="241">
        <v>21.38</v>
      </c>
      <c r="H1111" s="241">
        <v>158.59</v>
      </c>
      <c r="I1111" s="242">
        <v>198.24</v>
      </c>
      <c r="J1111" s="242"/>
      <c r="K1111" s="185">
        <v>148.79</v>
      </c>
      <c r="L1111" s="222">
        <f t="shared" si="110"/>
        <v>245.50349999999997</v>
      </c>
      <c r="M1111" s="222">
        <f>(L1111+L1112)*2.202</f>
        <v>1170.6855929999999</v>
      </c>
      <c r="N1111" s="223">
        <f>M1111*$N$2</f>
        <v>1463.35699125</v>
      </c>
      <c r="O1111" s="402">
        <v>0</v>
      </c>
    </row>
    <row r="1112" spans="2:15" x14ac:dyDescent="0.25">
      <c r="B1112" s="472"/>
      <c r="C1112" s="84"/>
      <c r="D1112" s="175" t="s">
        <v>765</v>
      </c>
      <c r="E1112" s="234"/>
      <c r="F1112" s="216">
        <v>1.65</v>
      </c>
      <c r="G1112" s="234">
        <v>24.59</v>
      </c>
      <c r="H1112" s="234"/>
      <c r="I1112" s="235"/>
      <c r="J1112" s="235"/>
      <c r="K1112" s="57">
        <v>173.42</v>
      </c>
      <c r="L1112" s="185">
        <f t="shared" si="110"/>
        <v>286.14299999999997</v>
      </c>
      <c r="M1112" s="185"/>
      <c r="N1112" s="186"/>
      <c r="O1112" s="398"/>
    </row>
    <row r="1113" spans="2:15" ht="30" x14ac:dyDescent="0.25">
      <c r="B1113" s="59" t="s">
        <v>921</v>
      </c>
      <c r="C1113" s="84" t="s">
        <v>105</v>
      </c>
      <c r="D1113" s="175" t="s">
        <v>321</v>
      </c>
      <c r="E1113" s="234"/>
      <c r="F1113" s="216">
        <v>3.3</v>
      </c>
      <c r="G1113" s="234">
        <v>42.77</v>
      </c>
      <c r="H1113" s="234">
        <v>147.55000000000001</v>
      </c>
      <c r="I1113" s="235">
        <v>184.44</v>
      </c>
      <c r="J1113" s="235">
        <v>194.8</v>
      </c>
      <c r="K1113" s="185">
        <v>148.79</v>
      </c>
      <c r="L1113" s="185">
        <f t="shared" si="110"/>
        <v>491.00699999999995</v>
      </c>
      <c r="M1113" s="185">
        <f>L1113*2.202</f>
        <v>1081.1974139999998</v>
      </c>
      <c r="N1113" s="186">
        <f>M1113*$N$2</f>
        <v>1351.4967674999998</v>
      </c>
      <c r="O1113" s="398">
        <f>M1113*$N$1*$N$3</f>
        <v>1427.1805864799996</v>
      </c>
    </row>
    <row r="1114" spans="2:15" x14ac:dyDescent="0.25">
      <c r="B1114" s="59" t="s">
        <v>922</v>
      </c>
      <c r="C1114" s="84" t="s">
        <v>784</v>
      </c>
      <c r="D1114" s="175" t="s">
        <v>321</v>
      </c>
      <c r="E1114" s="234"/>
      <c r="F1114" s="216">
        <v>2.74</v>
      </c>
      <c r="G1114" s="234">
        <v>35.51</v>
      </c>
      <c r="H1114" s="234">
        <v>122.51</v>
      </c>
      <c r="I1114" s="235">
        <v>153.13999999999999</v>
      </c>
      <c r="J1114" s="235"/>
      <c r="K1114" s="185">
        <v>148.79</v>
      </c>
      <c r="L1114" s="185">
        <f t="shared" si="110"/>
        <v>407.68459999999999</v>
      </c>
      <c r="M1114" s="185"/>
      <c r="N1114" s="186"/>
      <c r="O1114" s="398"/>
    </row>
    <row r="1115" spans="2:15" ht="15" customHeight="1" x14ac:dyDescent="0.25">
      <c r="B1115" s="474" t="s">
        <v>923</v>
      </c>
      <c r="C1115" s="84" t="s">
        <v>303</v>
      </c>
      <c r="D1115" s="175" t="s">
        <v>916</v>
      </c>
      <c r="E1115" s="234"/>
      <c r="F1115" s="216">
        <v>5.9</v>
      </c>
      <c r="G1115" s="234">
        <v>87.91</v>
      </c>
      <c r="H1115" s="234">
        <v>655.43</v>
      </c>
      <c r="I1115" s="235">
        <v>819.29</v>
      </c>
      <c r="J1115" s="235"/>
      <c r="K1115" s="57">
        <v>173.42</v>
      </c>
      <c r="L1115" s="185">
        <f t="shared" si="110"/>
        <v>1023.178</v>
      </c>
      <c r="M1115" s="185">
        <f>(L1115+L1116)*2.202</f>
        <v>4852.5672180000001</v>
      </c>
      <c r="N1115" s="186">
        <f>M1115*$N$2</f>
        <v>6065.7090225000002</v>
      </c>
      <c r="O1115" s="398">
        <v>0</v>
      </c>
    </row>
    <row r="1116" spans="2:15" x14ac:dyDescent="0.25">
      <c r="B1116" s="474"/>
      <c r="C1116" s="84"/>
      <c r="D1116" s="175" t="s">
        <v>898</v>
      </c>
      <c r="E1116" s="234"/>
      <c r="F1116" s="216">
        <v>5.9</v>
      </c>
      <c r="G1116" s="234">
        <v>102.07</v>
      </c>
      <c r="H1116" s="234"/>
      <c r="I1116" s="235"/>
      <c r="J1116" s="235"/>
      <c r="K1116" s="239">
        <v>200.09</v>
      </c>
      <c r="L1116" s="185">
        <f t="shared" si="110"/>
        <v>1180.5310000000002</v>
      </c>
      <c r="M1116" s="185"/>
      <c r="N1116" s="186"/>
      <c r="O1116" s="398"/>
    </row>
    <row r="1117" spans="2:15" x14ac:dyDescent="0.25">
      <c r="B1117" s="59" t="s">
        <v>924</v>
      </c>
      <c r="C1117" s="84" t="s">
        <v>105</v>
      </c>
      <c r="D1117" s="175" t="s">
        <v>765</v>
      </c>
      <c r="E1117" s="234"/>
      <c r="F1117" s="216">
        <v>9</v>
      </c>
      <c r="G1117" s="234">
        <v>134.1</v>
      </c>
      <c r="H1117" s="234">
        <v>999.81</v>
      </c>
      <c r="I1117" s="235">
        <v>1249.76</v>
      </c>
      <c r="J1117" s="235"/>
      <c r="K1117" s="57">
        <v>173.42</v>
      </c>
      <c r="L1117" s="185">
        <f t="shared" si="110"/>
        <v>1560.78</v>
      </c>
      <c r="M1117" s="185">
        <f>(L1117+L1118)*2.202</f>
        <v>7402.2211800000005</v>
      </c>
      <c r="N1117" s="186">
        <f>M1117*$N$2</f>
        <v>9252.7764750000006</v>
      </c>
      <c r="O1117" s="398">
        <v>0</v>
      </c>
    </row>
    <row r="1118" spans="2:15" x14ac:dyDescent="0.25">
      <c r="B1118" s="59"/>
      <c r="C1118" s="84"/>
      <c r="D1118" s="175" t="s">
        <v>898</v>
      </c>
      <c r="E1118" s="234"/>
      <c r="F1118" s="235">
        <v>9</v>
      </c>
      <c r="G1118" s="234">
        <v>155.69999999999999</v>
      </c>
      <c r="H1118" s="234"/>
      <c r="I1118" s="235"/>
      <c r="J1118" s="235"/>
      <c r="K1118" s="239">
        <v>200.09</v>
      </c>
      <c r="L1118" s="185">
        <f t="shared" si="110"/>
        <v>1800.81</v>
      </c>
      <c r="M1118" s="185"/>
      <c r="N1118" s="186"/>
      <c r="O1118" s="398"/>
    </row>
    <row r="1119" spans="2:15" x14ac:dyDescent="0.25">
      <c r="B1119" s="59" t="s">
        <v>925</v>
      </c>
      <c r="C1119" s="84" t="s">
        <v>105</v>
      </c>
      <c r="D1119" s="175" t="s">
        <v>916</v>
      </c>
      <c r="E1119" s="234"/>
      <c r="F1119" s="235">
        <v>11.88</v>
      </c>
      <c r="G1119" s="234">
        <v>177.01</v>
      </c>
      <c r="H1119" s="234">
        <v>1319.75</v>
      </c>
      <c r="I1119" s="235">
        <v>1649.69</v>
      </c>
      <c r="J1119" s="235"/>
      <c r="K1119" s="57">
        <v>173.42</v>
      </c>
      <c r="L1119" s="185">
        <f t="shared" si="110"/>
        <v>2060.2296000000001</v>
      </c>
      <c r="M1119" s="185">
        <f>(L1119+L1120)*2.202</f>
        <v>9770.9319576000016</v>
      </c>
      <c r="N1119" s="186">
        <f>M1119*$N$2</f>
        <v>12213.664947000001</v>
      </c>
      <c r="O1119" s="398">
        <v>0</v>
      </c>
    </row>
    <row r="1120" spans="2:15" x14ac:dyDescent="0.25">
      <c r="B1120" s="59"/>
      <c r="C1120" s="84"/>
      <c r="D1120" s="175" t="s">
        <v>898</v>
      </c>
      <c r="E1120" s="234"/>
      <c r="F1120" s="216">
        <v>11.88</v>
      </c>
      <c r="G1120" s="234">
        <v>205.52</v>
      </c>
      <c r="H1120" s="234"/>
      <c r="I1120" s="235"/>
      <c r="J1120" s="235"/>
      <c r="K1120" s="239">
        <v>200.09</v>
      </c>
      <c r="L1120" s="185">
        <f t="shared" si="110"/>
        <v>2377.0692000000004</v>
      </c>
      <c r="M1120" s="185"/>
      <c r="N1120" s="186"/>
      <c r="O1120" s="398"/>
    </row>
    <row r="1121" spans="2:15" ht="34.5" customHeight="1" x14ac:dyDescent="0.25">
      <c r="B1121" s="474" t="s">
        <v>926</v>
      </c>
      <c r="C1121" s="84"/>
      <c r="D1121" s="175" t="s">
        <v>916</v>
      </c>
      <c r="E1121" s="234"/>
      <c r="F1121" s="216">
        <v>14.4</v>
      </c>
      <c r="G1121" s="234">
        <v>214.56</v>
      </c>
      <c r="H1121" s="234">
        <v>1599.7</v>
      </c>
      <c r="I1121" s="235">
        <v>1999.62</v>
      </c>
      <c r="J1121" s="235"/>
      <c r="K1121" s="57">
        <v>173.42</v>
      </c>
      <c r="L1121" s="185">
        <f t="shared" si="110"/>
        <v>2497.248</v>
      </c>
      <c r="M1121" s="185">
        <f>(L1121+L1122)*2.202</f>
        <v>11843.553888</v>
      </c>
      <c r="N1121" s="186">
        <f>M1121*$N$2</f>
        <v>14804.442360000001</v>
      </c>
      <c r="O1121" s="398">
        <v>0</v>
      </c>
    </row>
    <row r="1122" spans="2:15" ht="34.5" customHeight="1" x14ac:dyDescent="0.25">
      <c r="B1122" s="474"/>
      <c r="C1122" s="84"/>
      <c r="D1122" s="175" t="s">
        <v>898</v>
      </c>
      <c r="E1122" s="234"/>
      <c r="F1122" s="216">
        <v>14.4</v>
      </c>
      <c r="G1122" s="234">
        <v>249.12</v>
      </c>
      <c r="H1122" s="234"/>
      <c r="I1122" s="235"/>
      <c r="J1122" s="235"/>
      <c r="K1122" s="239">
        <v>200.09</v>
      </c>
      <c r="L1122" s="185">
        <f t="shared" si="110"/>
        <v>2881.2960000000003</v>
      </c>
      <c r="M1122" s="185"/>
      <c r="N1122" s="186"/>
      <c r="O1122" s="398"/>
    </row>
    <row r="1123" spans="2:15" ht="27" customHeight="1" x14ac:dyDescent="0.25">
      <c r="B1123" s="474" t="s">
        <v>927</v>
      </c>
      <c r="C1123" s="84"/>
      <c r="D1123" s="175" t="s">
        <v>321</v>
      </c>
      <c r="E1123" s="234"/>
      <c r="F1123" s="216">
        <v>5.9</v>
      </c>
      <c r="G1123" s="234">
        <v>76.459999999999994</v>
      </c>
      <c r="H1123" s="234">
        <v>567.09</v>
      </c>
      <c r="I1123" s="235">
        <v>708.86</v>
      </c>
      <c r="J1123" s="235"/>
      <c r="K1123" s="185">
        <v>148.79</v>
      </c>
      <c r="L1123" s="185">
        <f t="shared" si="110"/>
        <v>877.86099999999999</v>
      </c>
      <c r="M1123" s="185">
        <f>(L1123+L1124)*2.202</f>
        <v>4186.0878780000003</v>
      </c>
      <c r="N1123" s="186">
        <f>M1123*$N$2</f>
        <v>5232.6098474999999</v>
      </c>
      <c r="O1123" s="398">
        <v>0</v>
      </c>
    </row>
    <row r="1124" spans="2:15" ht="27" customHeight="1" x14ac:dyDescent="0.25">
      <c r="B1124" s="474"/>
      <c r="C1124" s="84" t="s">
        <v>303</v>
      </c>
      <c r="D1124" s="175" t="s">
        <v>928</v>
      </c>
      <c r="E1124" s="234"/>
      <c r="F1124" s="216">
        <v>5.9</v>
      </c>
      <c r="G1124" s="234">
        <v>87.91</v>
      </c>
      <c r="H1124" s="175"/>
      <c r="I1124" s="84"/>
      <c r="J1124" s="235"/>
      <c r="K1124" s="57">
        <v>173.42</v>
      </c>
      <c r="L1124" s="185">
        <f t="shared" ref="L1124:L1151" si="113">F1124*K1124</f>
        <v>1023.178</v>
      </c>
      <c r="M1124" s="185"/>
      <c r="N1124" s="254"/>
      <c r="O1124" s="407"/>
    </row>
    <row r="1125" spans="2:15" ht="27" customHeight="1" x14ac:dyDescent="0.25">
      <c r="B1125" s="59" t="s">
        <v>924</v>
      </c>
      <c r="C1125" s="84" t="s">
        <v>105</v>
      </c>
      <c r="D1125" s="175" t="s">
        <v>321</v>
      </c>
      <c r="E1125" s="234"/>
      <c r="F1125" s="216">
        <v>9</v>
      </c>
      <c r="G1125" s="234">
        <v>116.64</v>
      </c>
      <c r="H1125" s="234">
        <v>865.05</v>
      </c>
      <c r="I1125" s="235">
        <v>1081.32</v>
      </c>
      <c r="J1125" s="235"/>
      <c r="K1125" s="185">
        <v>148.79</v>
      </c>
      <c r="L1125" s="185">
        <f t="shared" si="113"/>
        <v>1339.11</v>
      </c>
      <c r="M1125" s="185">
        <f>(L1125+L1126)*2.202</f>
        <v>6385.5577799999992</v>
      </c>
      <c r="N1125" s="186">
        <f>M1125*$N$2</f>
        <v>7981.947224999999</v>
      </c>
      <c r="O1125" s="398">
        <v>0</v>
      </c>
    </row>
    <row r="1126" spans="2:15" ht="27" customHeight="1" x14ac:dyDescent="0.25">
      <c r="B1126" s="59"/>
      <c r="C1126" s="84"/>
      <c r="D1126" s="175" t="s">
        <v>765</v>
      </c>
      <c r="E1126" s="234"/>
      <c r="F1126" s="216">
        <v>9</v>
      </c>
      <c r="G1126" s="234">
        <v>134.1</v>
      </c>
      <c r="H1126" s="234"/>
      <c r="I1126" s="235"/>
      <c r="J1126" s="235"/>
      <c r="K1126" s="57">
        <v>173.42</v>
      </c>
      <c r="L1126" s="185">
        <f t="shared" si="113"/>
        <v>1560.78</v>
      </c>
      <c r="M1126" s="185"/>
      <c r="N1126" s="186"/>
      <c r="O1126" s="398"/>
    </row>
    <row r="1127" spans="2:15" ht="27" customHeight="1" x14ac:dyDescent="0.25">
      <c r="B1127" s="59" t="s">
        <v>925</v>
      </c>
      <c r="C1127" s="84" t="s">
        <v>105</v>
      </c>
      <c r="D1127" s="175" t="s">
        <v>321</v>
      </c>
      <c r="E1127" s="234"/>
      <c r="F1127" s="216">
        <v>11.88</v>
      </c>
      <c r="G1127" s="234">
        <v>153.96</v>
      </c>
      <c r="H1127" s="234">
        <v>1141.8699999999999</v>
      </c>
      <c r="I1127" s="235">
        <v>1427.34</v>
      </c>
      <c r="J1127" s="235"/>
      <c r="K1127" s="185">
        <v>148.79</v>
      </c>
      <c r="L1127" s="185">
        <f t="shared" si="113"/>
        <v>1767.6251999999999</v>
      </c>
      <c r="M1127" s="185">
        <f>(L1127+L1128)*2.202</f>
        <v>8428.9362696000007</v>
      </c>
      <c r="N1127" s="186">
        <f>M1127*$N$2</f>
        <v>10536.170337000001</v>
      </c>
      <c r="O1127" s="398">
        <v>0</v>
      </c>
    </row>
    <row r="1128" spans="2:15" ht="27" customHeight="1" x14ac:dyDescent="0.25">
      <c r="B1128" s="59"/>
      <c r="C1128" s="84"/>
      <c r="D1128" s="175" t="s">
        <v>765</v>
      </c>
      <c r="E1128" s="234"/>
      <c r="F1128" s="216">
        <v>11.88</v>
      </c>
      <c r="G1128" s="234">
        <v>177.01</v>
      </c>
      <c r="H1128" s="234"/>
      <c r="I1128" s="235"/>
      <c r="J1128" s="235"/>
      <c r="K1128" s="57">
        <v>173.42</v>
      </c>
      <c r="L1128" s="185">
        <f t="shared" si="113"/>
        <v>2060.2296000000001</v>
      </c>
      <c r="M1128" s="185"/>
      <c r="N1128" s="186"/>
      <c r="O1128" s="398"/>
    </row>
    <row r="1129" spans="2:15" ht="15" customHeight="1" x14ac:dyDescent="0.25">
      <c r="B1129" s="496" t="s">
        <v>929</v>
      </c>
      <c r="C1129" s="84"/>
      <c r="D1129" s="175" t="s">
        <v>321</v>
      </c>
      <c r="E1129" s="234"/>
      <c r="F1129" s="216">
        <v>14.4</v>
      </c>
      <c r="G1129" s="234">
        <v>186.62</v>
      </c>
      <c r="H1129" s="234">
        <v>1384.08</v>
      </c>
      <c r="I1129" s="235">
        <v>1730.11</v>
      </c>
      <c r="J1129" s="235"/>
      <c r="K1129" s="185">
        <v>148.79</v>
      </c>
      <c r="L1129" s="185">
        <f t="shared" si="113"/>
        <v>2142.576</v>
      </c>
      <c r="M1129" s="185">
        <f>(L1129+L1130)*2.202</f>
        <v>10216.892448000001</v>
      </c>
      <c r="N1129" s="186">
        <f>M1129*$N$2</f>
        <v>12771.11556</v>
      </c>
      <c r="O1129" s="398">
        <v>0</v>
      </c>
    </row>
    <row r="1130" spans="2:15" ht="23.25" customHeight="1" x14ac:dyDescent="0.25">
      <c r="B1130" s="496"/>
      <c r="C1130" s="84"/>
      <c r="D1130" s="175" t="s">
        <v>765</v>
      </c>
      <c r="E1130" s="234"/>
      <c r="F1130" s="216">
        <v>14.4</v>
      </c>
      <c r="G1130" s="234">
        <v>214.56</v>
      </c>
      <c r="H1130" s="234"/>
      <c r="I1130" s="235"/>
      <c r="J1130" s="235"/>
      <c r="K1130" s="57">
        <v>173.42</v>
      </c>
      <c r="L1130" s="185">
        <f t="shared" si="113"/>
        <v>2497.248</v>
      </c>
      <c r="M1130" s="185"/>
      <c r="N1130" s="186"/>
      <c r="O1130" s="398"/>
    </row>
    <row r="1131" spans="2:15" ht="45.75" customHeight="1" x14ac:dyDescent="0.25">
      <c r="B1131" s="44" t="s">
        <v>930</v>
      </c>
      <c r="C1131" s="174" t="s">
        <v>303</v>
      </c>
      <c r="D1131" s="175" t="s">
        <v>321</v>
      </c>
      <c r="E1131" s="219"/>
      <c r="F1131" s="174">
        <v>11.8</v>
      </c>
      <c r="G1131" s="219">
        <v>152.93</v>
      </c>
      <c r="H1131" s="219">
        <v>527.6</v>
      </c>
      <c r="I1131" s="174">
        <v>659.5</v>
      </c>
      <c r="J1131" s="174"/>
      <c r="K1131" s="185">
        <v>148.79</v>
      </c>
      <c r="L1131" s="222">
        <f t="shared" si="113"/>
        <v>1755.722</v>
      </c>
      <c r="M1131" s="222">
        <f>L1131*2.202</f>
        <v>3866.0998439999998</v>
      </c>
      <c r="N1131" s="223">
        <f>M1131*$N$2</f>
        <v>4832.6248049999995</v>
      </c>
      <c r="O1131" s="402">
        <v>0</v>
      </c>
    </row>
    <row r="1132" spans="2:15" ht="22.5" customHeight="1" x14ac:dyDescent="0.25">
      <c r="B1132" s="59" t="s">
        <v>924</v>
      </c>
      <c r="C1132" s="84" t="s">
        <v>105</v>
      </c>
      <c r="D1132" s="175" t="s">
        <v>321</v>
      </c>
      <c r="E1132" s="175"/>
      <c r="F1132" s="84">
        <v>18</v>
      </c>
      <c r="G1132" s="175">
        <v>233.28</v>
      </c>
      <c r="H1132" s="175">
        <v>804.82</v>
      </c>
      <c r="I1132" s="84">
        <v>1006.02</v>
      </c>
      <c r="J1132" s="84"/>
      <c r="K1132" s="185">
        <v>148.79</v>
      </c>
      <c r="L1132" s="185">
        <f t="shared" si="113"/>
        <v>2678.22</v>
      </c>
      <c r="M1132" s="185">
        <f>L1132*2.202</f>
        <v>5897.4404399999994</v>
      </c>
      <c r="N1132" s="186">
        <f>M1132*$N$2</f>
        <v>7371.800549999999</v>
      </c>
      <c r="O1132" s="398">
        <v>0</v>
      </c>
    </row>
    <row r="1133" spans="2:15" ht="22.5" customHeight="1" x14ac:dyDescent="0.25">
      <c r="B1133" s="59" t="s">
        <v>925</v>
      </c>
      <c r="C1133" s="84" t="s">
        <v>105</v>
      </c>
      <c r="D1133" s="175" t="s">
        <v>321</v>
      </c>
      <c r="E1133" s="175"/>
      <c r="F1133" s="84">
        <v>23.76</v>
      </c>
      <c r="G1133" s="175">
        <v>307.93</v>
      </c>
      <c r="H1133" s="175">
        <v>1062.3599999999999</v>
      </c>
      <c r="I1133" s="84">
        <v>1327.95</v>
      </c>
      <c r="J1133" s="84"/>
      <c r="K1133" s="185">
        <v>148.79</v>
      </c>
      <c r="L1133" s="185">
        <f t="shared" si="113"/>
        <v>3535.2503999999999</v>
      </c>
      <c r="M1133" s="185">
        <f>L1133*2.202</f>
        <v>7784.6213807999993</v>
      </c>
      <c r="N1133" s="186">
        <f>M1133*$N$2</f>
        <v>9730.7767260000001</v>
      </c>
      <c r="O1133" s="398">
        <v>0</v>
      </c>
    </row>
    <row r="1134" spans="2:15" ht="53.25" customHeight="1" x14ac:dyDescent="0.25">
      <c r="B1134" s="59" t="s">
        <v>926</v>
      </c>
      <c r="C1134" s="84"/>
      <c r="D1134" s="175" t="s">
        <v>321</v>
      </c>
      <c r="E1134" s="234"/>
      <c r="F1134" s="216">
        <v>28.8</v>
      </c>
      <c r="G1134" s="234">
        <v>373.25</v>
      </c>
      <c r="H1134" s="234">
        <v>1287.71</v>
      </c>
      <c r="I1134" s="235">
        <v>1609.63</v>
      </c>
      <c r="J1134" s="235"/>
      <c r="K1134" s="185">
        <v>148.79</v>
      </c>
      <c r="L1134" s="185">
        <f t="shared" si="113"/>
        <v>4285.152</v>
      </c>
      <c r="M1134" s="185">
        <f>L1134*2.202</f>
        <v>9435.9047040000005</v>
      </c>
      <c r="N1134" s="186">
        <f>M1134*$N$2</f>
        <v>11794.880880000001</v>
      </c>
      <c r="O1134" s="398">
        <v>0</v>
      </c>
    </row>
    <row r="1135" spans="2:15" ht="48" customHeight="1" x14ac:dyDescent="0.25">
      <c r="B1135" s="474" t="s">
        <v>931</v>
      </c>
      <c r="C1135" s="84"/>
      <c r="D1135" s="304" t="s">
        <v>765</v>
      </c>
      <c r="E1135" s="234"/>
      <c r="F1135" s="216">
        <v>1.3</v>
      </c>
      <c r="G1135" s="234">
        <v>19.37</v>
      </c>
      <c r="H1135" s="234">
        <v>144.41999999999999</v>
      </c>
      <c r="I1135" s="235">
        <v>180.52</v>
      </c>
      <c r="J1135" s="235"/>
      <c r="K1135" s="57">
        <v>173.42</v>
      </c>
      <c r="L1135" s="185">
        <f t="shared" si="113"/>
        <v>225.446</v>
      </c>
      <c r="M1135" s="185">
        <f>(L1135+L1136)*2.202</f>
        <v>1069.209726</v>
      </c>
      <c r="N1135" s="186">
        <f>M1135*$N$2</f>
        <v>1336.5121575000001</v>
      </c>
      <c r="O1135" s="398">
        <v>0</v>
      </c>
    </row>
    <row r="1136" spans="2:15" ht="48" customHeight="1" x14ac:dyDescent="0.25">
      <c r="B1136" s="474"/>
      <c r="C1136" s="84"/>
      <c r="D1136" s="175" t="s">
        <v>898</v>
      </c>
      <c r="E1136" s="234"/>
      <c r="F1136" s="216">
        <v>1.3</v>
      </c>
      <c r="G1136" s="234" t="s">
        <v>932</v>
      </c>
      <c r="H1136" s="234"/>
      <c r="I1136" s="235"/>
      <c r="J1136" s="235"/>
      <c r="K1136" s="239">
        <v>200.09</v>
      </c>
      <c r="L1136" s="185">
        <f t="shared" si="113"/>
        <v>260.11700000000002</v>
      </c>
      <c r="M1136" s="185"/>
      <c r="N1136" s="186"/>
      <c r="O1136" s="398"/>
    </row>
    <row r="1137" spans="2:16" ht="20.25" customHeight="1" x14ac:dyDescent="0.25">
      <c r="B1137" s="474" t="s">
        <v>933</v>
      </c>
      <c r="C1137" s="84" t="s">
        <v>105</v>
      </c>
      <c r="D1137" s="175" t="s">
        <v>321</v>
      </c>
      <c r="E1137" s="234"/>
      <c r="F1137" s="216">
        <v>1.3</v>
      </c>
      <c r="G1137" s="234">
        <v>16.850000000000001</v>
      </c>
      <c r="H1137" s="234">
        <v>124.95</v>
      </c>
      <c r="I1137" s="235">
        <v>156.19</v>
      </c>
      <c r="J1137" s="235"/>
      <c r="K1137" s="185">
        <v>148.79</v>
      </c>
      <c r="L1137" s="185">
        <f t="shared" si="113"/>
        <v>193.42699999999999</v>
      </c>
      <c r="M1137" s="185">
        <f>(L1137+L1138)*2.202</f>
        <v>922.35834599999998</v>
      </c>
      <c r="N1137" s="186">
        <f>M1137*$N$2</f>
        <v>1152.9479325</v>
      </c>
      <c r="O1137" s="398">
        <v>0</v>
      </c>
    </row>
    <row r="1138" spans="2:16" ht="20.25" customHeight="1" x14ac:dyDescent="0.25">
      <c r="B1138" s="474"/>
      <c r="C1138" s="84"/>
      <c r="D1138" s="215" t="s">
        <v>765</v>
      </c>
      <c r="E1138" s="234"/>
      <c r="F1138" s="216">
        <v>1.3</v>
      </c>
      <c r="G1138" s="234">
        <v>19.37</v>
      </c>
      <c r="H1138" s="234"/>
      <c r="I1138" s="235"/>
      <c r="J1138" s="235"/>
      <c r="K1138" s="57">
        <v>173.42</v>
      </c>
      <c r="L1138" s="185">
        <f t="shared" si="113"/>
        <v>225.446</v>
      </c>
      <c r="M1138" s="185"/>
      <c r="N1138" s="186"/>
      <c r="O1138" s="398"/>
    </row>
    <row r="1139" spans="2:16" ht="33.75" customHeight="1" x14ac:dyDescent="0.25">
      <c r="B1139" s="59" t="s">
        <v>934</v>
      </c>
      <c r="C1139" s="84" t="s">
        <v>105</v>
      </c>
      <c r="D1139" s="175" t="s">
        <v>321</v>
      </c>
      <c r="E1139" s="234"/>
      <c r="F1139" s="216">
        <v>2.6</v>
      </c>
      <c r="G1139" s="234">
        <v>33.700000000000003</v>
      </c>
      <c r="H1139" s="234">
        <v>116.25</v>
      </c>
      <c r="I1139" s="235">
        <v>145.31</v>
      </c>
      <c r="J1139" s="235"/>
      <c r="K1139" s="185">
        <v>148.79</v>
      </c>
      <c r="L1139" s="185">
        <f t="shared" si="113"/>
        <v>386.85399999999998</v>
      </c>
      <c r="M1139" s="185">
        <f>L1139*2.202</f>
        <v>851.85250799999994</v>
      </c>
      <c r="N1139" s="186">
        <f>M1139*$N$2</f>
        <v>1064.8156349999999</v>
      </c>
      <c r="O1139" s="398">
        <v>0</v>
      </c>
    </row>
    <row r="1140" spans="2:16" ht="32.25" customHeight="1" x14ac:dyDescent="0.25">
      <c r="B1140" s="472" t="s">
        <v>935</v>
      </c>
      <c r="C1140" s="174" t="s">
        <v>772</v>
      </c>
      <c r="D1140" s="175" t="s">
        <v>321</v>
      </c>
      <c r="E1140" s="241"/>
      <c r="F1140" s="221">
        <v>0.93</v>
      </c>
      <c r="G1140" s="241">
        <v>12.05</v>
      </c>
      <c r="H1140" s="241">
        <v>89.9</v>
      </c>
      <c r="I1140" s="242">
        <v>112.38</v>
      </c>
      <c r="J1140" s="242">
        <v>118.7</v>
      </c>
      <c r="K1140" s="185">
        <v>148.79</v>
      </c>
      <c r="L1140" s="222">
        <f t="shared" si="113"/>
        <v>138.37469999999999</v>
      </c>
      <c r="M1140" s="222">
        <f>(L1140+L1141)*2.202</f>
        <v>663.65967899999998</v>
      </c>
      <c r="N1140" s="223">
        <f>M1140*$N$2</f>
        <v>829.57459874999995</v>
      </c>
      <c r="O1140" s="402">
        <f>M1140*$N$1*$N$3</f>
        <v>876.03077628000005</v>
      </c>
    </row>
    <row r="1141" spans="2:16" ht="32.25" customHeight="1" x14ac:dyDescent="0.25">
      <c r="B1141" s="472"/>
      <c r="C1141" s="84"/>
      <c r="D1141" s="234" t="s">
        <v>765</v>
      </c>
      <c r="E1141" s="234"/>
      <c r="F1141" s="216">
        <v>0.94</v>
      </c>
      <c r="G1141" s="234">
        <v>14.01</v>
      </c>
      <c r="H1141" s="234"/>
      <c r="I1141" s="235"/>
      <c r="J1141" s="235"/>
      <c r="K1141" s="57">
        <v>173.42</v>
      </c>
      <c r="L1141" s="185">
        <f t="shared" si="113"/>
        <v>163.01479999999998</v>
      </c>
      <c r="M1141" s="185"/>
      <c r="N1141" s="186"/>
      <c r="O1141" s="398"/>
    </row>
    <row r="1142" spans="2:16" ht="32.25" customHeight="1" x14ac:dyDescent="0.25">
      <c r="B1142" s="474" t="s">
        <v>936</v>
      </c>
      <c r="C1142" s="84" t="s">
        <v>105</v>
      </c>
      <c r="D1142" s="175" t="s">
        <v>321</v>
      </c>
      <c r="E1142" s="234"/>
      <c r="F1142" s="216">
        <v>2.2999999999999998</v>
      </c>
      <c r="G1142" s="234">
        <v>29.81</v>
      </c>
      <c r="H1142" s="234">
        <v>221.07</v>
      </c>
      <c r="I1142" s="235">
        <v>276.33999999999997</v>
      </c>
      <c r="J1142" s="235"/>
      <c r="K1142" s="185">
        <v>148.79</v>
      </c>
      <c r="L1142" s="185">
        <f t="shared" si="113"/>
        <v>342.21699999999993</v>
      </c>
      <c r="M1142" s="185">
        <f>(L1142+L1143)*2.202</f>
        <v>1631.8647659999997</v>
      </c>
      <c r="N1142" s="186">
        <f>M1142*$N$2</f>
        <v>2039.8309574999996</v>
      </c>
      <c r="O1142" s="398">
        <v>0</v>
      </c>
    </row>
    <row r="1143" spans="2:16" ht="32.25" customHeight="1" x14ac:dyDescent="0.25">
      <c r="B1143" s="474"/>
      <c r="C1143" s="84"/>
      <c r="D1143" s="234" t="s">
        <v>765</v>
      </c>
      <c r="E1143" s="234"/>
      <c r="F1143" s="216">
        <v>2.2999999999999998</v>
      </c>
      <c r="G1143" s="234">
        <v>34.270000000000003</v>
      </c>
      <c r="H1143" s="234"/>
      <c r="I1143" s="235"/>
      <c r="J1143" s="235"/>
      <c r="K1143" s="57">
        <v>173.42</v>
      </c>
      <c r="L1143" s="185">
        <f t="shared" si="113"/>
        <v>398.86599999999993</v>
      </c>
      <c r="M1143" s="185"/>
      <c r="N1143" s="186"/>
      <c r="O1143" s="398"/>
    </row>
    <row r="1144" spans="2:16" ht="32.25" customHeight="1" x14ac:dyDescent="0.25">
      <c r="B1144" s="474" t="s">
        <v>937</v>
      </c>
      <c r="C1144" s="84" t="s">
        <v>105</v>
      </c>
      <c r="D1144" s="175" t="s">
        <v>321</v>
      </c>
      <c r="E1144" s="234"/>
      <c r="F1144" s="216">
        <v>2</v>
      </c>
      <c r="G1144" s="234">
        <v>25.92</v>
      </c>
      <c r="H1144" s="234">
        <v>192.23</v>
      </c>
      <c r="I1144" s="235">
        <v>240.29</v>
      </c>
      <c r="J1144" s="235"/>
      <c r="K1144" s="185">
        <v>148.79</v>
      </c>
      <c r="L1144" s="185">
        <f t="shared" si="113"/>
        <v>297.58</v>
      </c>
      <c r="M1144" s="185">
        <f>(L1144+L1145)*2.202</f>
        <v>1419.0128399999999</v>
      </c>
      <c r="N1144" s="186">
        <f>M1144*$N$2</f>
        <v>1773.7660499999997</v>
      </c>
      <c r="O1144" s="398">
        <v>0</v>
      </c>
    </row>
    <row r="1145" spans="2:16" ht="32.25" customHeight="1" x14ac:dyDescent="0.25">
      <c r="B1145" s="474"/>
      <c r="C1145" s="84"/>
      <c r="D1145" s="234" t="s">
        <v>765</v>
      </c>
      <c r="E1145" s="234"/>
      <c r="F1145" s="216">
        <v>2</v>
      </c>
      <c r="G1145" s="234">
        <v>29.8</v>
      </c>
      <c r="H1145" s="234"/>
      <c r="I1145" s="235"/>
      <c r="J1145" s="235"/>
      <c r="K1145" s="57">
        <v>173.42</v>
      </c>
      <c r="L1145" s="185">
        <f t="shared" si="113"/>
        <v>346.84</v>
      </c>
      <c r="M1145" s="185"/>
      <c r="N1145" s="186"/>
      <c r="O1145" s="398"/>
    </row>
    <row r="1146" spans="2:16" ht="28.5" customHeight="1" x14ac:dyDescent="0.25">
      <c r="B1146" s="474" t="s">
        <v>938</v>
      </c>
      <c r="C1146" s="84" t="s">
        <v>303</v>
      </c>
      <c r="D1146" s="175" t="s">
        <v>321</v>
      </c>
      <c r="E1146" s="234"/>
      <c r="F1146" s="216">
        <v>1.37</v>
      </c>
      <c r="G1146" s="234">
        <v>17.760000000000002</v>
      </c>
      <c r="H1146" s="234">
        <v>131.68</v>
      </c>
      <c r="I1146" s="235">
        <v>164.6</v>
      </c>
      <c r="J1146" s="235"/>
      <c r="K1146" s="185">
        <v>148.79</v>
      </c>
      <c r="L1146" s="185">
        <f t="shared" si="113"/>
        <v>203.84229999999999</v>
      </c>
      <c r="M1146" s="185">
        <f>(L1146+L1147)*2.202</f>
        <v>972.02379539999993</v>
      </c>
      <c r="N1146" s="186">
        <f>M1146*$N$2</f>
        <v>1215.02974425</v>
      </c>
      <c r="O1146" s="398">
        <v>0</v>
      </c>
    </row>
    <row r="1147" spans="2:16" ht="28.5" customHeight="1" x14ac:dyDescent="0.25">
      <c r="B1147" s="474"/>
      <c r="C1147" s="84"/>
      <c r="D1147" s="234" t="s">
        <v>765</v>
      </c>
      <c r="E1147" s="234"/>
      <c r="F1147" s="216">
        <v>1.37</v>
      </c>
      <c r="G1147" s="234">
        <v>20.41</v>
      </c>
      <c r="H1147" s="234"/>
      <c r="I1147" s="235"/>
      <c r="J1147" s="235"/>
      <c r="K1147" s="57">
        <v>173.42</v>
      </c>
      <c r="L1147" s="185">
        <f t="shared" si="113"/>
        <v>237.58539999999999</v>
      </c>
      <c r="M1147" s="185"/>
      <c r="N1147" s="186"/>
      <c r="O1147" s="398"/>
    </row>
    <row r="1148" spans="2:16" ht="24" customHeight="1" x14ac:dyDescent="0.25">
      <c r="B1148" s="472" t="s">
        <v>939</v>
      </c>
      <c r="C1148" s="242" t="s">
        <v>303</v>
      </c>
      <c r="D1148" s="175" t="s">
        <v>321</v>
      </c>
      <c r="E1148" s="241"/>
      <c r="F1148" s="221">
        <v>2.73</v>
      </c>
      <c r="G1148" s="241">
        <v>35.33</v>
      </c>
      <c r="H1148" s="241">
        <v>262.91000000000003</v>
      </c>
      <c r="I1148" s="242">
        <v>328.64</v>
      </c>
      <c r="J1148" s="174"/>
      <c r="K1148" s="185">
        <v>148.79</v>
      </c>
      <c r="L1148" s="222">
        <f t="shared" si="113"/>
        <v>406.19669999999996</v>
      </c>
      <c r="M1148" s="222">
        <f>(L1148+L1149)*2.202</f>
        <v>1940.7712349999999</v>
      </c>
      <c r="N1148" s="223">
        <f>M1148*$N$2</f>
        <v>2425.9640437499997</v>
      </c>
      <c r="O1148" s="402">
        <v>0</v>
      </c>
    </row>
    <row r="1149" spans="2:16" ht="24" customHeight="1" x14ac:dyDescent="0.25">
      <c r="B1149" s="472"/>
      <c r="C1149" s="235"/>
      <c r="D1149" s="234" t="s">
        <v>765</v>
      </c>
      <c r="E1149" s="234"/>
      <c r="F1149" s="216">
        <v>2.74</v>
      </c>
      <c r="G1149" s="234">
        <v>40.83</v>
      </c>
      <c r="H1149" s="234"/>
      <c r="I1149" s="235"/>
      <c r="J1149" s="84"/>
      <c r="K1149" s="57">
        <v>173.42</v>
      </c>
      <c r="L1149" s="185">
        <f t="shared" si="113"/>
        <v>475.17079999999999</v>
      </c>
      <c r="M1149" s="185"/>
      <c r="N1149" s="186"/>
      <c r="O1149" s="398"/>
    </row>
    <row r="1150" spans="2:16" ht="24" customHeight="1" x14ac:dyDescent="0.25">
      <c r="B1150" s="474" t="s">
        <v>940</v>
      </c>
      <c r="C1150" s="216" t="s">
        <v>456</v>
      </c>
      <c r="D1150" s="215" t="s">
        <v>941</v>
      </c>
      <c r="E1150" s="234"/>
      <c r="F1150" s="216">
        <v>1.2</v>
      </c>
      <c r="G1150" s="234">
        <v>33.119999999999997</v>
      </c>
      <c r="H1150" s="234">
        <v>185.89</v>
      </c>
      <c r="I1150" s="235">
        <v>232.36</v>
      </c>
      <c r="J1150" s="84"/>
      <c r="K1150" s="57">
        <v>173.42</v>
      </c>
      <c r="L1150" s="185">
        <f t="shared" si="113"/>
        <v>208.10399999999998</v>
      </c>
      <c r="M1150" s="185">
        <f>(L1150+L1151)*2.202</f>
        <v>986.96282399999996</v>
      </c>
      <c r="N1150" s="186">
        <f>M1150*$N$2</f>
        <v>1233.70353</v>
      </c>
      <c r="O1150" s="398">
        <v>0</v>
      </c>
      <c r="P1150" s="113"/>
    </row>
    <row r="1151" spans="2:16" ht="24" customHeight="1" x14ac:dyDescent="0.25">
      <c r="B1151" s="474"/>
      <c r="C1151" s="235"/>
      <c r="D1151" s="175" t="s">
        <v>898</v>
      </c>
      <c r="E1151" s="234"/>
      <c r="F1151" s="216">
        <v>1.2</v>
      </c>
      <c r="G1151" s="234">
        <v>20.76</v>
      </c>
      <c r="H1151" s="234"/>
      <c r="I1151" s="235"/>
      <c r="J1151" s="84"/>
      <c r="K1151" s="239">
        <v>200.09</v>
      </c>
      <c r="L1151" s="185">
        <f t="shared" si="113"/>
        <v>240.108</v>
      </c>
      <c r="M1151" s="185"/>
      <c r="N1151" s="186"/>
      <c r="O1151" s="398"/>
      <c r="P1151" s="113"/>
    </row>
    <row r="1152" spans="2:16" ht="35.25" customHeight="1" x14ac:dyDescent="0.25">
      <c r="B1152" s="497" t="s">
        <v>942</v>
      </c>
      <c r="C1152" s="497"/>
      <c r="D1152" s="497"/>
      <c r="E1152" s="497"/>
      <c r="F1152" s="497"/>
      <c r="G1152" s="497"/>
      <c r="H1152" s="497"/>
      <c r="I1152" s="497"/>
      <c r="J1152" s="497"/>
      <c r="K1152" s="497"/>
      <c r="L1152" s="497"/>
      <c r="M1152" s="497"/>
      <c r="N1152" s="497"/>
      <c r="O1152" s="497"/>
      <c r="P1152" s="113"/>
    </row>
    <row r="1153" spans="1:16" s="34" customFormat="1" ht="23.25" customHeight="1" x14ac:dyDescent="0.25">
      <c r="A1153" s="40"/>
      <c r="B1153" s="498" t="s">
        <v>943</v>
      </c>
      <c r="C1153" s="498"/>
      <c r="D1153" s="498"/>
      <c r="E1153" s="498"/>
      <c r="F1153" s="498"/>
      <c r="G1153" s="498"/>
      <c r="H1153" s="498"/>
      <c r="I1153" s="498"/>
      <c r="J1153" s="498"/>
      <c r="K1153" s="498"/>
      <c r="L1153" s="498"/>
      <c r="M1153" s="498"/>
      <c r="N1153" s="498"/>
      <c r="O1153" s="498"/>
      <c r="P1153" s="40"/>
    </row>
    <row r="1154" spans="1:16" x14ac:dyDescent="0.25">
      <c r="A1154" s="113"/>
      <c r="B1154" s="149"/>
      <c r="C1154" s="149"/>
      <c r="D1154" s="149"/>
      <c r="E1154" s="149"/>
      <c r="F1154" s="149"/>
      <c r="G1154" s="149"/>
      <c r="H1154" s="149"/>
      <c r="I1154" s="149"/>
      <c r="J1154" s="149"/>
      <c r="K1154" s="149"/>
      <c r="L1154" s="149"/>
      <c r="M1154" s="305"/>
      <c r="N1154" s="306"/>
      <c r="O1154" s="413"/>
      <c r="P1154" s="113"/>
    </row>
    <row r="1155" spans="1:16" ht="15.75" x14ac:dyDescent="0.25">
      <c r="B1155" s="35" t="s">
        <v>944</v>
      </c>
      <c r="C1155" s="37"/>
      <c r="D1155" s="37"/>
      <c r="E1155" s="37"/>
      <c r="F1155" s="37"/>
      <c r="G1155" s="37"/>
      <c r="H1155" s="37"/>
      <c r="I1155" s="37"/>
      <c r="J1155" s="37"/>
      <c r="K1155" s="38"/>
      <c r="L1155" s="36"/>
      <c r="M1155" s="38"/>
      <c r="N1155" s="39"/>
      <c r="O1155" s="379"/>
    </row>
    <row r="1156" spans="1:16" ht="16.5" customHeight="1" x14ac:dyDescent="0.25">
      <c r="B1156" s="114"/>
      <c r="C1156" s="115"/>
      <c r="D1156" s="115"/>
      <c r="E1156" s="115"/>
      <c r="F1156" s="115"/>
      <c r="G1156" s="115"/>
      <c r="H1156" s="115"/>
      <c r="I1156" s="115"/>
      <c r="J1156" s="115"/>
      <c r="K1156" s="116"/>
      <c r="L1156" s="117"/>
      <c r="M1156" s="116"/>
      <c r="N1156" s="147"/>
      <c r="O1156" s="392"/>
    </row>
    <row r="1157" spans="1:16" ht="30" customHeight="1" x14ac:dyDescent="0.25">
      <c r="B1157" s="448" t="s">
        <v>13</v>
      </c>
      <c r="C1157" s="449" t="s">
        <v>14</v>
      </c>
      <c r="D1157" s="449" t="s">
        <v>15</v>
      </c>
      <c r="E1157" s="450"/>
      <c r="F1157" s="450" t="s">
        <v>87</v>
      </c>
      <c r="G1157" s="450" t="s">
        <v>945</v>
      </c>
      <c r="H1157" s="450" t="s">
        <v>21</v>
      </c>
      <c r="I1157" s="479" t="s">
        <v>946</v>
      </c>
      <c r="J1157" s="479"/>
      <c r="K1157" s="449" t="s">
        <v>20</v>
      </c>
      <c r="L1157" s="449" t="s">
        <v>17</v>
      </c>
      <c r="M1157" s="452" t="s">
        <v>21</v>
      </c>
      <c r="N1157" s="453" t="s">
        <v>19</v>
      </c>
      <c r="O1157" s="453"/>
    </row>
    <row r="1158" spans="1:16" ht="47.25" customHeight="1" x14ac:dyDescent="0.25">
      <c r="B1158" s="448"/>
      <c r="C1158" s="449"/>
      <c r="D1158" s="449"/>
      <c r="E1158" s="450"/>
      <c r="F1158" s="450"/>
      <c r="G1158" s="450"/>
      <c r="H1158" s="450"/>
      <c r="I1158" s="143" t="s">
        <v>22</v>
      </c>
      <c r="J1158" s="143" t="s">
        <v>23</v>
      </c>
      <c r="K1158" s="449"/>
      <c r="L1158" s="449"/>
      <c r="M1158" s="452"/>
      <c r="N1158" s="42" t="s">
        <v>947</v>
      </c>
      <c r="O1158" s="380" t="s">
        <v>23</v>
      </c>
    </row>
    <row r="1159" spans="1:16" ht="24" customHeight="1" x14ac:dyDescent="0.25">
      <c r="B1159" s="492" t="s">
        <v>948</v>
      </c>
      <c r="C1159" s="212" t="s">
        <v>790</v>
      </c>
      <c r="D1159" s="230" t="s">
        <v>916</v>
      </c>
      <c r="E1159" s="231"/>
      <c r="F1159" s="295">
        <v>1.22</v>
      </c>
      <c r="G1159" s="231">
        <v>18.18</v>
      </c>
      <c r="H1159" s="231">
        <v>136.13</v>
      </c>
      <c r="I1159" s="232">
        <v>170.16</v>
      </c>
      <c r="J1159" s="232"/>
      <c r="K1159" s="57">
        <v>173.42</v>
      </c>
      <c r="L1159" s="213">
        <f t="shared" ref="L1159:L1190" si="114">F1159*K1159</f>
        <v>211.57239999999999</v>
      </c>
      <c r="M1159" s="213">
        <f>(L1159+L1160)*2.202</f>
        <v>1007.8181861999999</v>
      </c>
      <c r="N1159" s="214">
        <f>M1159*$N$2</f>
        <v>1259.7727327499999</v>
      </c>
      <c r="O1159" s="401">
        <v>0</v>
      </c>
    </row>
    <row r="1160" spans="1:16" ht="24" customHeight="1" x14ac:dyDescent="0.25">
      <c r="B1160" s="492"/>
      <c r="C1160" s="175"/>
      <c r="D1160" s="215" t="s">
        <v>898</v>
      </c>
      <c r="E1160" s="234"/>
      <c r="F1160" s="216">
        <v>1.23</v>
      </c>
      <c r="G1160" s="234">
        <v>21.28</v>
      </c>
      <c r="H1160" s="234"/>
      <c r="I1160" s="235"/>
      <c r="J1160" s="235"/>
      <c r="K1160" s="239">
        <v>200.09</v>
      </c>
      <c r="L1160" s="185">
        <f t="shared" si="114"/>
        <v>246.11070000000001</v>
      </c>
      <c r="M1160" s="185"/>
      <c r="N1160" s="186"/>
      <c r="O1160" s="398"/>
    </row>
    <row r="1161" spans="1:16" ht="29.25" customHeight="1" x14ac:dyDescent="0.25">
      <c r="B1161" s="59" t="s">
        <v>949</v>
      </c>
      <c r="C1161" s="91" t="s">
        <v>105</v>
      </c>
      <c r="D1161" s="215" t="s">
        <v>765</v>
      </c>
      <c r="E1161" s="234"/>
      <c r="F1161" s="216">
        <v>1.75</v>
      </c>
      <c r="G1161" s="234">
        <v>26.08</v>
      </c>
      <c r="H1161" s="234">
        <v>194.41</v>
      </c>
      <c r="I1161" s="235">
        <v>243.01</v>
      </c>
      <c r="J1161" s="235"/>
      <c r="K1161" s="57">
        <v>173.42</v>
      </c>
      <c r="L1161" s="185">
        <f t="shared" si="114"/>
        <v>303.48499999999996</v>
      </c>
      <c r="M1161" s="185">
        <f>207.87*2.202</f>
        <v>457.72973999999999</v>
      </c>
      <c r="N1161" s="186">
        <f>M1161*$N$2</f>
        <v>572.16217499999993</v>
      </c>
      <c r="O1161" s="398">
        <v>0</v>
      </c>
    </row>
    <row r="1162" spans="1:16" ht="30" x14ac:dyDescent="0.25">
      <c r="B1162" s="59" t="s">
        <v>950</v>
      </c>
      <c r="C1162" s="84" t="s">
        <v>105</v>
      </c>
      <c r="D1162" s="215" t="s">
        <v>321</v>
      </c>
      <c r="E1162" s="234"/>
      <c r="F1162" s="216">
        <v>1.73</v>
      </c>
      <c r="G1162" s="234">
        <v>22.42</v>
      </c>
      <c r="H1162" s="234">
        <v>77.349999999999994</v>
      </c>
      <c r="I1162" s="235">
        <v>96.69</v>
      </c>
      <c r="J1162" s="235">
        <v>102.1</v>
      </c>
      <c r="K1162" s="185">
        <v>148.79</v>
      </c>
      <c r="L1162" s="185">
        <f t="shared" si="114"/>
        <v>257.4067</v>
      </c>
      <c r="M1162" s="185">
        <f>L1162*2.202</f>
        <v>566.80955340000003</v>
      </c>
      <c r="N1162" s="186">
        <f>M1162*$N$2</f>
        <v>708.51194175000001</v>
      </c>
      <c r="O1162" s="398">
        <f>M1162*$N$1*$N$3</f>
        <v>748.18861048800011</v>
      </c>
    </row>
    <row r="1163" spans="1:16" ht="30" x14ac:dyDescent="0.25">
      <c r="B1163" s="59" t="s">
        <v>951</v>
      </c>
      <c r="C1163" s="84" t="s">
        <v>105</v>
      </c>
      <c r="D1163" s="215" t="s">
        <v>321</v>
      </c>
      <c r="E1163" s="234"/>
      <c r="F1163" s="216">
        <v>2.74</v>
      </c>
      <c r="G1163" s="234">
        <v>35.51</v>
      </c>
      <c r="H1163" s="234">
        <v>122.51</v>
      </c>
      <c r="I1163" s="235">
        <v>153.13999999999999</v>
      </c>
      <c r="J1163" s="235">
        <v>161.69999999999999</v>
      </c>
      <c r="K1163" s="185">
        <v>148.79</v>
      </c>
      <c r="L1163" s="185">
        <f t="shared" si="114"/>
        <v>407.68459999999999</v>
      </c>
      <c r="M1163" s="185">
        <f>L1163*2.202</f>
        <v>897.72148919999995</v>
      </c>
      <c r="N1163" s="186">
        <f>M1163*$N$2</f>
        <v>1122.1518615</v>
      </c>
      <c r="O1163" s="398">
        <f>M1163*$N$1*$N$3</f>
        <v>1184.9923657439999</v>
      </c>
    </row>
    <row r="1164" spans="1:16" ht="15" customHeight="1" x14ac:dyDescent="0.25">
      <c r="B1164" s="474" t="s">
        <v>952</v>
      </c>
      <c r="C1164" s="84" t="s">
        <v>105</v>
      </c>
      <c r="D1164" s="234" t="s">
        <v>916</v>
      </c>
      <c r="E1164" s="234"/>
      <c r="F1164" s="216">
        <v>1.51</v>
      </c>
      <c r="G1164" s="234">
        <v>22.5</v>
      </c>
      <c r="H1164" s="234">
        <v>167.75</v>
      </c>
      <c r="I1164" s="235">
        <v>209.68</v>
      </c>
      <c r="J1164" s="235"/>
      <c r="K1164" s="57">
        <v>173.42</v>
      </c>
      <c r="L1164" s="185">
        <f t="shared" si="114"/>
        <v>261.86419999999998</v>
      </c>
      <c r="M1164" s="185">
        <f>(L1164+L1165)*2.202</f>
        <v>1241.9282201999999</v>
      </c>
      <c r="N1164" s="186">
        <f>M1164*$N$2</f>
        <v>1552.4102752499998</v>
      </c>
      <c r="O1164" s="398">
        <v>0</v>
      </c>
    </row>
    <row r="1165" spans="1:16" x14ac:dyDescent="0.25">
      <c r="B1165" s="474"/>
      <c r="C1165" s="84"/>
      <c r="D1165" s="215" t="s">
        <v>898</v>
      </c>
      <c r="E1165" s="234"/>
      <c r="F1165" s="216">
        <v>1.51</v>
      </c>
      <c r="G1165" s="234">
        <v>26.12</v>
      </c>
      <c r="H1165" s="234"/>
      <c r="I1165" s="235"/>
      <c r="J1165" s="235"/>
      <c r="K1165" s="239">
        <v>200.09</v>
      </c>
      <c r="L1165" s="185">
        <f t="shared" si="114"/>
        <v>302.13589999999999</v>
      </c>
      <c r="M1165" s="185"/>
      <c r="N1165" s="186"/>
      <c r="O1165" s="398"/>
    </row>
    <row r="1166" spans="1:16" ht="15" customHeight="1" x14ac:dyDescent="0.25">
      <c r="B1166" s="474" t="s">
        <v>953</v>
      </c>
      <c r="C1166" s="84" t="s">
        <v>105</v>
      </c>
      <c r="D1166" s="215" t="s">
        <v>916</v>
      </c>
      <c r="E1166" s="234"/>
      <c r="F1166" s="216">
        <v>2</v>
      </c>
      <c r="G1166" s="234">
        <v>29.8</v>
      </c>
      <c r="H1166" s="234">
        <v>222.18</v>
      </c>
      <c r="I1166" s="235">
        <v>277.73</v>
      </c>
      <c r="J1166" s="235"/>
      <c r="K1166" s="57">
        <v>173.42</v>
      </c>
      <c r="L1166" s="185">
        <f t="shared" si="114"/>
        <v>346.84</v>
      </c>
      <c r="M1166" s="185">
        <f>(L1166+L1167)*2.202</f>
        <v>1644.93804</v>
      </c>
      <c r="N1166" s="186">
        <f>M1166*$N$2</f>
        <v>2056.1725500000002</v>
      </c>
      <c r="O1166" s="398">
        <v>0</v>
      </c>
    </row>
    <row r="1167" spans="1:16" x14ac:dyDescent="0.25">
      <c r="B1167" s="474"/>
      <c r="C1167" s="84"/>
      <c r="D1167" s="215" t="s">
        <v>898</v>
      </c>
      <c r="E1167" s="234"/>
      <c r="F1167" s="216">
        <v>2</v>
      </c>
      <c r="G1167" s="234">
        <v>34.6</v>
      </c>
      <c r="H1167" s="234"/>
      <c r="I1167" s="235"/>
      <c r="J1167" s="235"/>
      <c r="K1167" s="239">
        <v>200.09</v>
      </c>
      <c r="L1167" s="185">
        <f t="shared" si="114"/>
        <v>400.18</v>
      </c>
      <c r="M1167" s="185"/>
      <c r="N1167" s="186"/>
      <c r="O1167" s="398"/>
    </row>
    <row r="1168" spans="1:16" ht="22.5" customHeight="1" x14ac:dyDescent="0.25">
      <c r="B1168" s="493" t="s">
        <v>954</v>
      </c>
      <c r="C1168" s="84" t="s">
        <v>790</v>
      </c>
      <c r="D1168" s="175" t="s">
        <v>955</v>
      </c>
      <c r="E1168" s="234"/>
      <c r="F1168" s="216">
        <v>0.63</v>
      </c>
      <c r="G1168" s="234">
        <v>8.16</v>
      </c>
      <c r="H1168" s="234">
        <v>61.07</v>
      </c>
      <c r="I1168" s="235">
        <v>76.33</v>
      </c>
      <c r="J1168" s="235"/>
      <c r="K1168" s="185">
        <v>148.79</v>
      </c>
      <c r="L1168" s="185">
        <f t="shared" si="114"/>
        <v>93.73769999999999</v>
      </c>
      <c r="M1168" s="185">
        <f>(L1168+L1169)*2.202</f>
        <v>450.80775299999999</v>
      </c>
      <c r="N1168" s="186">
        <f>M1168*$N$2</f>
        <v>563.50969124999995</v>
      </c>
      <c r="O1168" s="404">
        <v>0</v>
      </c>
    </row>
    <row r="1169" spans="2:15" ht="22.5" customHeight="1" x14ac:dyDescent="0.25">
      <c r="B1169" s="493"/>
      <c r="C1169" s="84"/>
      <c r="D1169" s="175" t="s">
        <v>916</v>
      </c>
      <c r="E1169" s="234"/>
      <c r="F1169" s="216">
        <v>0.64</v>
      </c>
      <c r="G1169" s="234">
        <v>9.5399999999999991</v>
      </c>
      <c r="H1169" s="234"/>
      <c r="I1169" s="235"/>
      <c r="J1169" s="235"/>
      <c r="K1169" s="57">
        <v>173.42</v>
      </c>
      <c r="L1169" s="185">
        <f t="shared" si="114"/>
        <v>110.9888</v>
      </c>
      <c r="M1169" s="185"/>
      <c r="N1169" s="186"/>
      <c r="O1169" s="398"/>
    </row>
    <row r="1170" spans="2:15" ht="35.25" customHeight="1" x14ac:dyDescent="0.25">
      <c r="B1170" s="59" t="s">
        <v>956</v>
      </c>
      <c r="C1170" s="84" t="s">
        <v>105</v>
      </c>
      <c r="D1170" s="175" t="s">
        <v>321</v>
      </c>
      <c r="E1170" s="234"/>
      <c r="F1170" s="216">
        <v>1.27</v>
      </c>
      <c r="G1170" s="234">
        <v>16.46</v>
      </c>
      <c r="H1170" s="234">
        <v>56.78</v>
      </c>
      <c r="I1170" s="235">
        <v>70.98</v>
      </c>
      <c r="J1170" s="235"/>
      <c r="K1170" s="185">
        <v>148.79</v>
      </c>
      <c r="L1170" s="185">
        <f t="shared" si="114"/>
        <v>188.9633</v>
      </c>
      <c r="M1170" s="185">
        <f>L1170*2.202</f>
        <v>416.09718659999999</v>
      </c>
      <c r="N1170" s="186">
        <f>M1170*$N$2</f>
        <v>520.12148324999998</v>
      </c>
      <c r="O1170" s="398">
        <v>0</v>
      </c>
    </row>
    <row r="1171" spans="2:15" ht="35.25" customHeight="1" x14ac:dyDescent="0.25">
      <c r="B1171" s="59" t="s">
        <v>957</v>
      </c>
      <c r="C1171" s="84" t="s">
        <v>784</v>
      </c>
      <c r="D1171" s="175" t="s">
        <v>955</v>
      </c>
      <c r="E1171" s="234"/>
      <c r="F1171" s="216">
        <v>0.47</v>
      </c>
      <c r="G1171" s="234">
        <v>6.09</v>
      </c>
      <c r="H1171" s="234">
        <v>45.69</v>
      </c>
      <c r="I1171" s="235">
        <v>57.11</v>
      </c>
      <c r="J1171" s="235"/>
      <c r="K1171" s="185">
        <v>148.79</v>
      </c>
      <c r="L1171" s="185">
        <f t="shared" si="114"/>
        <v>69.931299999999993</v>
      </c>
      <c r="M1171" s="185">
        <f>(L1171+L1172)*2.202</f>
        <v>337.28672579999994</v>
      </c>
      <c r="N1171" s="186">
        <f>M1171*$N$2</f>
        <v>421.60840724999991</v>
      </c>
      <c r="O1171" s="398">
        <v>0</v>
      </c>
    </row>
    <row r="1172" spans="2:15" ht="18" customHeight="1" x14ac:dyDescent="0.25">
      <c r="B1172" s="59"/>
      <c r="C1172" s="84"/>
      <c r="D1172" s="175" t="s">
        <v>928</v>
      </c>
      <c r="E1172" s="234"/>
      <c r="F1172" s="216">
        <v>0.48</v>
      </c>
      <c r="G1172" s="234">
        <v>7.15</v>
      </c>
      <c r="H1172" s="234"/>
      <c r="I1172" s="235"/>
      <c r="J1172" s="235"/>
      <c r="K1172" s="57">
        <v>173.42</v>
      </c>
      <c r="L1172" s="185">
        <f t="shared" si="114"/>
        <v>83.241599999999991</v>
      </c>
      <c r="M1172" s="185"/>
      <c r="N1172" s="186"/>
      <c r="O1172" s="398"/>
    </row>
    <row r="1173" spans="2:15" ht="18" customHeight="1" x14ac:dyDescent="0.25">
      <c r="B1173" s="59" t="s">
        <v>958</v>
      </c>
      <c r="C1173" s="84" t="s">
        <v>105</v>
      </c>
      <c r="D1173" s="175" t="s">
        <v>955</v>
      </c>
      <c r="E1173" s="234"/>
      <c r="F1173" s="235">
        <v>1</v>
      </c>
      <c r="G1173" s="234">
        <v>12.96</v>
      </c>
      <c r="H1173" s="234">
        <v>96.12</v>
      </c>
      <c r="I1173" s="235">
        <v>120.15</v>
      </c>
      <c r="J1173" s="235"/>
      <c r="K1173" s="185">
        <v>148.79</v>
      </c>
      <c r="L1173" s="185">
        <f t="shared" si="114"/>
        <v>148.79</v>
      </c>
      <c r="M1173" s="185">
        <f>(L1173+L1174)*2.202</f>
        <v>709.50641999999993</v>
      </c>
      <c r="N1173" s="186">
        <f>M1173*$N$2</f>
        <v>886.88302499999986</v>
      </c>
      <c r="O1173" s="398">
        <v>0</v>
      </c>
    </row>
    <row r="1174" spans="2:15" ht="18" customHeight="1" x14ac:dyDescent="0.25">
      <c r="B1174" s="59"/>
      <c r="C1174" s="84"/>
      <c r="D1174" s="175" t="s">
        <v>928</v>
      </c>
      <c r="E1174" s="234"/>
      <c r="F1174" s="235">
        <v>1</v>
      </c>
      <c r="G1174" s="234">
        <v>14.9</v>
      </c>
      <c r="H1174" s="234"/>
      <c r="I1174" s="235"/>
      <c r="J1174" s="235"/>
      <c r="K1174" s="57">
        <v>173.42</v>
      </c>
      <c r="L1174" s="185">
        <f t="shared" si="114"/>
        <v>173.42</v>
      </c>
      <c r="M1174" s="185"/>
      <c r="N1174" s="186"/>
      <c r="O1174" s="398"/>
    </row>
    <row r="1175" spans="2:15" ht="18" customHeight="1" x14ac:dyDescent="0.25">
      <c r="B1175" s="59" t="s">
        <v>959</v>
      </c>
      <c r="C1175" s="84" t="s">
        <v>105</v>
      </c>
      <c r="D1175" s="175" t="s">
        <v>955</v>
      </c>
      <c r="E1175" s="234"/>
      <c r="F1175" s="235">
        <v>1.5</v>
      </c>
      <c r="G1175" s="234">
        <v>19.440000000000001</v>
      </c>
      <c r="H1175" s="234">
        <v>144.18</v>
      </c>
      <c r="I1175" s="235">
        <v>180.22</v>
      </c>
      <c r="J1175" s="235"/>
      <c r="K1175" s="185">
        <v>148.79</v>
      </c>
      <c r="L1175" s="185">
        <f t="shared" si="114"/>
        <v>223.185</v>
      </c>
      <c r="M1175" s="185">
        <f>(L1175+L1176)*2.202</f>
        <v>1064.25963</v>
      </c>
      <c r="N1175" s="186">
        <f>M1175*$N$2</f>
        <v>1330.3245375000001</v>
      </c>
      <c r="O1175" s="398">
        <v>0</v>
      </c>
    </row>
    <row r="1176" spans="2:15" ht="18" customHeight="1" x14ac:dyDescent="0.25">
      <c r="B1176" s="59"/>
      <c r="C1176" s="84"/>
      <c r="D1176" s="175" t="s">
        <v>928</v>
      </c>
      <c r="E1176" s="234"/>
      <c r="F1176" s="235">
        <v>1.5</v>
      </c>
      <c r="G1176" s="234">
        <v>22.35</v>
      </c>
      <c r="H1176" s="234"/>
      <c r="I1176" s="235"/>
      <c r="J1176" s="235"/>
      <c r="K1176" s="57">
        <v>173.42</v>
      </c>
      <c r="L1176" s="185">
        <f t="shared" si="114"/>
        <v>260.13</v>
      </c>
      <c r="M1176" s="185"/>
      <c r="N1176" s="186"/>
      <c r="O1176" s="398"/>
    </row>
    <row r="1177" spans="2:15" ht="18" customHeight="1" x14ac:dyDescent="0.25">
      <c r="B1177" s="59" t="s">
        <v>960</v>
      </c>
      <c r="C1177" s="84" t="s">
        <v>105</v>
      </c>
      <c r="D1177" s="175" t="s">
        <v>321</v>
      </c>
      <c r="E1177" s="234"/>
      <c r="F1177" s="235">
        <v>1.87</v>
      </c>
      <c r="G1177" s="234">
        <v>24.24</v>
      </c>
      <c r="H1177" s="234">
        <v>179.74</v>
      </c>
      <c r="I1177" s="235">
        <v>224.67</v>
      </c>
      <c r="J1177" s="235"/>
      <c r="K1177" s="185">
        <v>148.79</v>
      </c>
      <c r="L1177" s="185">
        <f t="shared" si="114"/>
        <v>278.2373</v>
      </c>
      <c r="M1177" s="185">
        <f>(L1177+L1178)*2.202</f>
        <v>1326.7770054</v>
      </c>
      <c r="N1177" s="186">
        <f>M1177*$N$2</f>
        <v>1658.4712567500001</v>
      </c>
      <c r="O1177" s="398">
        <v>0</v>
      </c>
    </row>
    <row r="1178" spans="2:15" ht="18" customHeight="1" x14ac:dyDescent="0.25">
      <c r="B1178" s="53"/>
      <c r="C1178" s="84"/>
      <c r="D1178" s="307" t="s">
        <v>928</v>
      </c>
      <c r="E1178" s="234"/>
      <c r="F1178" s="235">
        <v>1.87</v>
      </c>
      <c r="G1178" s="234">
        <v>27.86</v>
      </c>
      <c r="H1178" s="234"/>
      <c r="I1178" s="235"/>
      <c r="J1178" s="235"/>
      <c r="K1178" s="57">
        <v>173.42</v>
      </c>
      <c r="L1178" s="185">
        <f t="shared" si="114"/>
        <v>324.29539999999997</v>
      </c>
      <c r="M1178" s="185"/>
      <c r="N1178" s="186"/>
      <c r="O1178" s="398"/>
    </row>
    <row r="1179" spans="2:15" ht="15" customHeight="1" x14ac:dyDescent="0.25">
      <c r="B1179" s="474" t="s">
        <v>961</v>
      </c>
      <c r="C1179" s="91" t="s">
        <v>962</v>
      </c>
      <c r="D1179" s="175" t="s">
        <v>916</v>
      </c>
      <c r="E1179" s="234"/>
      <c r="F1179" s="216">
        <v>5.83</v>
      </c>
      <c r="G1179" s="234">
        <v>86.87</v>
      </c>
      <c r="H1179" s="234">
        <v>647.65</v>
      </c>
      <c r="I1179" s="235">
        <v>809.57</v>
      </c>
      <c r="J1179" s="235"/>
      <c r="K1179" s="57">
        <v>173.42</v>
      </c>
      <c r="L1179" s="185">
        <f t="shared" si="114"/>
        <v>1011.0386</v>
      </c>
      <c r="M1179" s="185">
        <f>(L1179+L1180)*2.202</f>
        <v>4794.9943865999994</v>
      </c>
      <c r="N1179" s="186">
        <f>M1179*$N$2</f>
        <v>5993.7429832499993</v>
      </c>
      <c r="O1179" s="398">
        <v>0</v>
      </c>
    </row>
    <row r="1180" spans="2:15" x14ac:dyDescent="0.25">
      <c r="B1180" s="474"/>
      <c r="C1180" s="91"/>
      <c r="D1180" s="307" t="s">
        <v>766</v>
      </c>
      <c r="E1180" s="234"/>
      <c r="F1180" s="216">
        <v>5.83</v>
      </c>
      <c r="G1180" s="234">
        <v>100.86</v>
      </c>
      <c r="H1180" s="234"/>
      <c r="I1180" s="235"/>
      <c r="J1180" s="235"/>
      <c r="K1180" s="239">
        <v>200.09</v>
      </c>
      <c r="L1180" s="185">
        <f t="shared" si="114"/>
        <v>1166.5246999999999</v>
      </c>
      <c r="M1180" s="185"/>
      <c r="N1180" s="186"/>
      <c r="O1180" s="398"/>
    </row>
    <row r="1181" spans="2:15" ht="45" x14ac:dyDescent="0.25">
      <c r="B1181" s="53" t="s">
        <v>963</v>
      </c>
      <c r="C1181" s="84" t="s">
        <v>105</v>
      </c>
      <c r="D1181" s="175" t="s">
        <v>321</v>
      </c>
      <c r="E1181" s="234"/>
      <c r="F1181" s="216">
        <v>11.66</v>
      </c>
      <c r="G1181" s="234">
        <v>151.11000000000001</v>
      </c>
      <c r="H1181" s="234">
        <v>521.34</v>
      </c>
      <c r="I1181" s="235">
        <v>651.67999999999995</v>
      </c>
      <c r="J1181" s="235"/>
      <c r="K1181" s="185">
        <v>148.79</v>
      </c>
      <c r="L1181" s="185">
        <f t="shared" si="114"/>
        <v>1734.8914</v>
      </c>
      <c r="M1181" s="185">
        <f>L1181*2.202</f>
        <v>3820.2308628000001</v>
      </c>
      <c r="N1181" s="186">
        <f>M1181*$N$2</f>
        <v>4775.2885784999999</v>
      </c>
      <c r="O1181" s="398">
        <v>0</v>
      </c>
    </row>
    <row r="1182" spans="2:15" ht="15" customHeight="1" x14ac:dyDescent="0.25">
      <c r="B1182" s="474" t="s">
        <v>964</v>
      </c>
      <c r="C1182" s="91"/>
      <c r="D1182" s="175" t="s">
        <v>765</v>
      </c>
      <c r="E1182" s="234"/>
      <c r="F1182" s="216">
        <v>3.6</v>
      </c>
      <c r="G1182" s="234">
        <v>53.64</v>
      </c>
      <c r="H1182" s="308">
        <f>115.92*3.45</f>
        <v>399.92400000000004</v>
      </c>
      <c r="I1182" s="309">
        <f>399.92*1.25</f>
        <v>499.90000000000003</v>
      </c>
      <c r="J1182" s="235"/>
      <c r="K1182" s="57">
        <v>173.42</v>
      </c>
      <c r="L1182" s="185">
        <f t="shared" si="114"/>
        <v>624.31200000000001</v>
      </c>
      <c r="M1182" s="185">
        <f>(L1182+L1183)*2.202</f>
        <v>2960.8884720000001</v>
      </c>
      <c r="N1182" s="186">
        <f>M1182*$N$2</f>
        <v>3701.1105900000002</v>
      </c>
      <c r="O1182" s="398">
        <v>0</v>
      </c>
    </row>
    <row r="1183" spans="2:15" x14ac:dyDescent="0.25">
      <c r="B1183" s="474"/>
      <c r="C1183" s="91" t="s">
        <v>105</v>
      </c>
      <c r="D1183" s="175" t="s">
        <v>898</v>
      </c>
      <c r="E1183" s="234"/>
      <c r="F1183" s="216">
        <v>3.6</v>
      </c>
      <c r="G1183" s="234">
        <v>62.28</v>
      </c>
      <c r="H1183" s="234"/>
      <c r="I1183" s="235"/>
      <c r="J1183" s="235"/>
      <c r="K1183" s="239">
        <v>200.09</v>
      </c>
      <c r="L1183" s="185">
        <f t="shared" si="114"/>
        <v>720.32400000000007</v>
      </c>
      <c r="M1183" s="185"/>
      <c r="N1183" s="186"/>
      <c r="O1183" s="398"/>
    </row>
    <row r="1184" spans="2:15" ht="45" x14ac:dyDescent="0.25">
      <c r="B1184" s="44" t="s">
        <v>965</v>
      </c>
      <c r="C1184" s="84" t="s">
        <v>105</v>
      </c>
      <c r="D1184" s="175" t="s">
        <v>321</v>
      </c>
      <c r="E1184" s="234"/>
      <c r="F1184" s="216">
        <v>7.2</v>
      </c>
      <c r="G1184" s="234">
        <v>93.31</v>
      </c>
      <c r="H1184" s="234">
        <v>321.93</v>
      </c>
      <c r="I1184" s="235">
        <v>402.41</v>
      </c>
      <c r="J1184" s="235"/>
      <c r="K1184" s="185">
        <v>148.79</v>
      </c>
      <c r="L1184" s="185">
        <f t="shared" si="114"/>
        <v>1071.288</v>
      </c>
      <c r="M1184" s="185">
        <f>L1184*2.202</f>
        <v>2358.9761760000001</v>
      </c>
      <c r="N1184" s="186">
        <f>M1184*$N$2</f>
        <v>2948.7202200000002</v>
      </c>
      <c r="O1184" s="398">
        <v>0</v>
      </c>
    </row>
    <row r="1185" spans="2:15" ht="27" customHeight="1" x14ac:dyDescent="0.25">
      <c r="B1185" s="474" t="s">
        <v>966</v>
      </c>
      <c r="C1185" s="84"/>
      <c r="D1185" s="175" t="s">
        <v>765</v>
      </c>
      <c r="E1185" s="234"/>
      <c r="F1185" s="216">
        <v>3.31</v>
      </c>
      <c r="G1185" s="234">
        <v>49.32</v>
      </c>
      <c r="H1185" s="234">
        <v>367.71</v>
      </c>
      <c r="I1185" s="235">
        <v>459.63</v>
      </c>
      <c r="J1185" s="235"/>
      <c r="K1185" s="57">
        <v>173.42</v>
      </c>
      <c r="L1185" s="185">
        <f t="shared" si="114"/>
        <v>574.02019999999993</v>
      </c>
      <c r="M1185" s="185">
        <f>(L1185+L1186)*2.202</f>
        <v>2722.3724561999998</v>
      </c>
      <c r="N1185" s="186">
        <f>M1185*$N$2</f>
        <v>3402.9655702499995</v>
      </c>
      <c r="O1185" s="398">
        <v>0</v>
      </c>
    </row>
    <row r="1186" spans="2:15" ht="27" customHeight="1" x14ac:dyDescent="0.25">
      <c r="B1186" s="474"/>
      <c r="C1186" s="84" t="s">
        <v>105</v>
      </c>
      <c r="D1186" s="215" t="s">
        <v>766</v>
      </c>
      <c r="E1186" s="308"/>
      <c r="F1186" s="216">
        <v>3.31</v>
      </c>
      <c r="G1186" s="234">
        <v>57.26</v>
      </c>
      <c r="H1186" s="175"/>
      <c r="I1186" s="84"/>
      <c r="J1186" s="235"/>
      <c r="K1186" s="239">
        <v>200.09</v>
      </c>
      <c r="L1186" s="185">
        <f t="shared" si="114"/>
        <v>662.29790000000003</v>
      </c>
      <c r="M1186" s="185"/>
      <c r="N1186" s="186"/>
      <c r="O1186" s="398"/>
    </row>
    <row r="1187" spans="2:15" ht="45" customHeight="1" x14ac:dyDescent="0.25">
      <c r="B1187" s="44" t="s">
        <v>967</v>
      </c>
      <c r="C1187" s="174" t="s">
        <v>962</v>
      </c>
      <c r="D1187" s="219" t="s">
        <v>321</v>
      </c>
      <c r="E1187" s="220"/>
      <c r="F1187" s="221">
        <v>6.62</v>
      </c>
      <c r="G1187" s="220">
        <v>85.8</v>
      </c>
      <c r="H1187" s="220">
        <v>295.99</v>
      </c>
      <c r="I1187" s="221">
        <v>369.99</v>
      </c>
      <c r="J1187" s="174"/>
      <c r="K1187" s="185">
        <v>148.79</v>
      </c>
      <c r="L1187" s="222">
        <f t="shared" si="114"/>
        <v>984.98979999999995</v>
      </c>
      <c r="M1187" s="222">
        <f>L1187*2.202</f>
        <v>2168.9475395999998</v>
      </c>
      <c r="N1187" s="223">
        <f>M1187*$N$2</f>
        <v>2711.1844244999997</v>
      </c>
      <c r="O1187" s="402">
        <v>0</v>
      </c>
    </row>
    <row r="1188" spans="2:15" ht="20.25" customHeight="1" x14ac:dyDescent="0.25">
      <c r="B1188" s="474" t="s">
        <v>968</v>
      </c>
      <c r="C1188" s="84"/>
      <c r="D1188" s="175" t="s">
        <v>765</v>
      </c>
      <c r="E1188" s="215"/>
      <c r="F1188" s="216">
        <v>14.75</v>
      </c>
      <c r="G1188" s="215">
        <v>219.78</v>
      </c>
      <c r="H1188" s="215">
        <v>1638.58</v>
      </c>
      <c r="I1188" s="216">
        <v>2048.2199999999998</v>
      </c>
      <c r="J1188" s="84"/>
      <c r="K1188" s="57">
        <v>173.42</v>
      </c>
      <c r="L1188" s="185">
        <f t="shared" si="114"/>
        <v>2557.9449999999997</v>
      </c>
      <c r="M1188" s="185">
        <f>(L1188+L1189)*2.202</f>
        <v>12131.418044999999</v>
      </c>
      <c r="N1188" s="186">
        <f>M1188*$N$2</f>
        <v>15164.272556249998</v>
      </c>
      <c r="O1188" s="398">
        <v>0</v>
      </c>
    </row>
    <row r="1189" spans="2:15" ht="20.25" customHeight="1" x14ac:dyDescent="0.25">
      <c r="B1189" s="474"/>
      <c r="C1189" s="84" t="s">
        <v>105</v>
      </c>
      <c r="D1189" s="175" t="s">
        <v>766</v>
      </c>
      <c r="E1189" s="215"/>
      <c r="F1189" s="216">
        <v>14.75</v>
      </c>
      <c r="G1189" s="215">
        <v>255.18</v>
      </c>
      <c r="H1189" s="175"/>
      <c r="I1189" s="84"/>
      <c r="J1189" s="84"/>
      <c r="K1189" s="239">
        <v>200.09</v>
      </c>
      <c r="L1189" s="185">
        <f t="shared" si="114"/>
        <v>2951.3274999999999</v>
      </c>
      <c r="M1189" s="185"/>
      <c r="N1189" s="186">
        <f>M1189*$N$2</f>
        <v>0</v>
      </c>
      <c r="O1189" s="398">
        <v>0</v>
      </c>
    </row>
    <row r="1190" spans="2:15" ht="33" customHeight="1" x14ac:dyDescent="0.25">
      <c r="B1190" s="59" t="s">
        <v>969</v>
      </c>
      <c r="C1190" s="84" t="s">
        <v>105</v>
      </c>
      <c r="D1190" s="175" t="s">
        <v>321</v>
      </c>
      <c r="E1190" s="215"/>
      <c r="F1190" s="216">
        <v>29.5</v>
      </c>
      <c r="G1190" s="215" t="s">
        <v>970</v>
      </c>
      <c r="H1190" s="215" t="s">
        <v>971</v>
      </c>
      <c r="I1190" s="216">
        <v>1648.76</v>
      </c>
      <c r="J1190" s="84"/>
      <c r="K1190" s="185">
        <v>148.79</v>
      </c>
      <c r="L1190" s="185">
        <f t="shared" si="114"/>
        <v>4389.3049999999994</v>
      </c>
      <c r="M1190" s="185">
        <f>L1190*2.202</f>
        <v>9665.2496099999989</v>
      </c>
      <c r="N1190" s="186">
        <f>M1190*$N$2</f>
        <v>12081.562012499999</v>
      </c>
      <c r="O1190" s="398">
        <v>0</v>
      </c>
    </row>
    <row r="1191" spans="2:15" ht="33" customHeight="1" x14ac:dyDescent="0.25">
      <c r="B1191" s="44" t="s">
        <v>972</v>
      </c>
      <c r="C1191" s="84"/>
      <c r="D1191" s="175" t="s">
        <v>321</v>
      </c>
      <c r="E1191" s="215"/>
      <c r="F1191" s="216">
        <v>0.41</v>
      </c>
      <c r="G1191" s="234" t="s">
        <v>973</v>
      </c>
      <c r="H1191" s="234">
        <v>39.409999999999997</v>
      </c>
      <c r="I1191" s="235">
        <v>49.26</v>
      </c>
      <c r="J1191" s="84"/>
      <c r="K1191" s="185">
        <v>148.79</v>
      </c>
      <c r="L1191" s="185">
        <f t="shared" ref="L1191:L1222" si="115">F1191*K1191</f>
        <v>61.003899999999994</v>
      </c>
      <c r="M1191" s="185">
        <f>(L1191+L1192)*2.202</f>
        <v>290.89763219999998</v>
      </c>
      <c r="N1191" s="186">
        <f>M1191*$N$2</f>
        <v>363.62204024999994</v>
      </c>
      <c r="O1191" s="402">
        <v>0</v>
      </c>
    </row>
    <row r="1192" spans="2:15" x14ac:dyDescent="0.25">
      <c r="B1192" s="59"/>
      <c r="C1192" s="84" t="s">
        <v>784</v>
      </c>
      <c r="D1192" s="175" t="s">
        <v>928</v>
      </c>
      <c r="E1192" s="234"/>
      <c r="F1192" s="235">
        <v>0.41</v>
      </c>
      <c r="G1192" s="175"/>
      <c r="H1192" s="175"/>
      <c r="I1192" s="84"/>
      <c r="J1192" s="84"/>
      <c r="K1192" s="57">
        <v>173.42</v>
      </c>
      <c r="L1192" s="185">
        <f t="shared" si="115"/>
        <v>71.102199999999996</v>
      </c>
      <c r="M1192" s="185"/>
      <c r="N1192" s="186"/>
      <c r="O1192" s="398"/>
    </row>
    <row r="1193" spans="2:15" x14ac:dyDescent="0.25">
      <c r="B1193" s="59" t="s">
        <v>958</v>
      </c>
      <c r="C1193" s="84" t="s">
        <v>105</v>
      </c>
      <c r="D1193" s="175" t="s">
        <v>955</v>
      </c>
      <c r="E1193" s="234"/>
      <c r="F1193" s="235">
        <v>0.93</v>
      </c>
      <c r="G1193" s="310">
        <v>38119</v>
      </c>
      <c r="H1193" s="234">
        <v>89.39</v>
      </c>
      <c r="I1193" s="235">
        <v>111.74</v>
      </c>
      <c r="J1193" s="84"/>
      <c r="K1193" s="185">
        <v>148.79</v>
      </c>
      <c r="L1193" s="185">
        <f t="shared" si="115"/>
        <v>138.37469999999999</v>
      </c>
      <c r="M1193" s="185">
        <f>(L1193+L1194)*2.202</f>
        <v>659.84097059999999</v>
      </c>
      <c r="N1193" s="186">
        <f>M1193*$N$2</f>
        <v>824.80121325000005</v>
      </c>
      <c r="O1193" s="398">
        <v>0</v>
      </c>
    </row>
    <row r="1194" spans="2:15" x14ac:dyDescent="0.25">
      <c r="B1194" s="59"/>
      <c r="C1194" s="84"/>
      <c r="D1194" s="175" t="s">
        <v>765</v>
      </c>
      <c r="E1194" s="234"/>
      <c r="F1194" s="235">
        <v>0.93</v>
      </c>
      <c r="G1194" s="234">
        <v>13.86</v>
      </c>
      <c r="H1194" s="234"/>
      <c r="I1194" s="235"/>
      <c r="J1194" s="84"/>
      <c r="K1194" s="57">
        <v>173.42</v>
      </c>
      <c r="L1194" s="185">
        <f t="shared" si="115"/>
        <v>161.28059999999999</v>
      </c>
      <c r="M1194" s="185"/>
      <c r="N1194" s="186"/>
      <c r="O1194" s="398"/>
    </row>
    <row r="1195" spans="2:15" x14ac:dyDescent="0.25">
      <c r="B1195" s="59" t="s">
        <v>959</v>
      </c>
      <c r="C1195" s="84" t="s">
        <v>105</v>
      </c>
      <c r="D1195" s="175" t="s">
        <v>321</v>
      </c>
      <c r="E1195" s="234"/>
      <c r="F1195" s="235">
        <v>1.37</v>
      </c>
      <c r="G1195" s="234">
        <v>17.760000000000002</v>
      </c>
      <c r="H1195" s="234">
        <v>131.68</v>
      </c>
      <c r="I1195" s="235">
        <v>164.6</v>
      </c>
      <c r="J1195" s="84"/>
      <c r="K1195" s="185">
        <v>148.79</v>
      </c>
      <c r="L1195" s="185">
        <f t="shared" si="115"/>
        <v>203.84229999999999</v>
      </c>
      <c r="M1195" s="185">
        <f>(L1195+L1196)*2.202</f>
        <v>972.02379539999993</v>
      </c>
      <c r="N1195" s="186">
        <f>M1195*$N$2</f>
        <v>1215.02974425</v>
      </c>
      <c r="O1195" s="398">
        <v>0</v>
      </c>
    </row>
    <row r="1196" spans="2:15" x14ac:dyDescent="0.25">
      <c r="B1196" s="59"/>
      <c r="C1196" s="84"/>
      <c r="D1196" s="175" t="s">
        <v>928</v>
      </c>
      <c r="E1196" s="234"/>
      <c r="F1196" s="235">
        <v>1.37</v>
      </c>
      <c r="G1196" s="234">
        <v>20.41</v>
      </c>
      <c r="H1196" s="234"/>
      <c r="I1196" s="235"/>
      <c r="J1196" s="84"/>
      <c r="K1196" s="57">
        <v>173.42</v>
      </c>
      <c r="L1196" s="185">
        <f t="shared" si="115"/>
        <v>237.58539999999999</v>
      </c>
      <c r="M1196" s="185"/>
      <c r="N1196" s="186"/>
      <c r="O1196" s="398"/>
    </row>
    <row r="1197" spans="2:15" x14ac:dyDescent="0.25">
      <c r="B1197" s="59" t="s">
        <v>974</v>
      </c>
      <c r="C1197" s="84" t="s">
        <v>105</v>
      </c>
      <c r="D1197" s="175" t="s">
        <v>321</v>
      </c>
      <c r="E1197" s="234"/>
      <c r="F1197" s="235">
        <v>1.73</v>
      </c>
      <c r="G1197" s="234" t="s">
        <v>975</v>
      </c>
      <c r="H1197" s="234">
        <v>166.28</v>
      </c>
      <c r="I1197" s="235">
        <v>207.85</v>
      </c>
      <c r="J1197" s="84"/>
      <c r="K1197" s="185">
        <v>148.79</v>
      </c>
      <c r="L1197" s="185">
        <f t="shared" si="115"/>
        <v>257.4067</v>
      </c>
      <c r="M1197" s="185">
        <f>(L1197+L1198)*2.202</f>
        <v>1227.4461065999999</v>
      </c>
      <c r="N1197" s="186">
        <f>M1197*$N$2</f>
        <v>1534.30763325</v>
      </c>
      <c r="O1197" s="398">
        <v>0</v>
      </c>
    </row>
    <row r="1198" spans="2:15" x14ac:dyDescent="0.25">
      <c r="B1198" s="59"/>
      <c r="C1198" s="84"/>
      <c r="D1198" s="175" t="s">
        <v>765</v>
      </c>
      <c r="E1198" s="234"/>
      <c r="F1198" s="235">
        <v>1.73</v>
      </c>
      <c r="G1198" s="234" t="s">
        <v>976</v>
      </c>
      <c r="H1198" s="234"/>
      <c r="I1198" s="235"/>
      <c r="J1198" s="84"/>
      <c r="K1198" s="57">
        <v>173.42</v>
      </c>
      <c r="L1198" s="185">
        <f t="shared" si="115"/>
        <v>300.01659999999998</v>
      </c>
      <c r="M1198" s="185"/>
      <c r="N1198" s="186"/>
      <c r="O1198" s="398"/>
    </row>
    <row r="1199" spans="2:15" ht="20.25" customHeight="1" x14ac:dyDescent="0.25">
      <c r="B1199" s="474" t="s">
        <v>977</v>
      </c>
      <c r="C1199" s="84" t="s">
        <v>105</v>
      </c>
      <c r="D1199" s="175" t="s">
        <v>321</v>
      </c>
      <c r="E1199" s="234"/>
      <c r="F1199" s="216">
        <v>1.22</v>
      </c>
      <c r="G1199" s="234" t="s">
        <v>978</v>
      </c>
      <c r="H1199" s="234">
        <v>117.78</v>
      </c>
      <c r="I1199" s="235">
        <v>147.22</v>
      </c>
      <c r="J1199" s="84"/>
      <c r="K1199" s="185">
        <v>148.79</v>
      </c>
      <c r="L1199" s="185">
        <f t="shared" si="115"/>
        <v>181.52379999999999</v>
      </c>
      <c r="M1199" s="185">
        <f>(L1199+L1200)*2.202</f>
        <v>865.5978323999999</v>
      </c>
      <c r="N1199" s="186">
        <f>M1199*$N$2</f>
        <v>1081.9972905</v>
      </c>
      <c r="O1199" s="398">
        <v>0</v>
      </c>
    </row>
    <row r="1200" spans="2:15" ht="20.25" customHeight="1" x14ac:dyDescent="0.25">
      <c r="B1200" s="474"/>
      <c r="C1200" s="84"/>
      <c r="D1200" s="175" t="s">
        <v>928</v>
      </c>
      <c r="E1200" s="234"/>
      <c r="F1200" s="216">
        <v>1.22</v>
      </c>
      <c r="G1200" s="234">
        <v>18.329999999999998</v>
      </c>
      <c r="H1200" s="234"/>
      <c r="I1200" s="235"/>
      <c r="J1200" s="84"/>
      <c r="K1200" s="57">
        <v>173.42</v>
      </c>
      <c r="L1200" s="185">
        <f t="shared" si="115"/>
        <v>211.57239999999999</v>
      </c>
      <c r="M1200" s="185"/>
      <c r="N1200" s="186"/>
      <c r="O1200" s="398"/>
    </row>
    <row r="1201" spans="2:15" ht="22.5" customHeight="1" x14ac:dyDescent="0.25">
      <c r="B1201" s="474" t="s">
        <v>979</v>
      </c>
      <c r="C1201" s="84" t="s">
        <v>105</v>
      </c>
      <c r="D1201" s="175" t="s">
        <v>955</v>
      </c>
      <c r="E1201" s="234"/>
      <c r="F1201" s="216">
        <v>1.65</v>
      </c>
      <c r="G1201" s="234">
        <v>21.38</v>
      </c>
      <c r="H1201" s="234">
        <v>159.11000000000001</v>
      </c>
      <c r="I1201" s="235">
        <v>198.88</v>
      </c>
      <c r="J1201" s="84"/>
      <c r="K1201" s="185">
        <v>148.79</v>
      </c>
      <c r="L1201" s="185">
        <f t="shared" si="115"/>
        <v>245.50349999999997</v>
      </c>
      <c r="M1201" s="185">
        <f>(L1201+L1202)*2.202</f>
        <v>1174.5043013999998</v>
      </c>
      <c r="N1201" s="186">
        <f>M1201*$N$2</f>
        <v>1468.1303767499999</v>
      </c>
      <c r="O1201" s="398">
        <v>0</v>
      </c>
    </row>
    <row r="1202" spans="2:15" ht="21.75" customHeight="1" x14ac:dyDescent="0.25">
      <c r="B1202" s="474"/>
      <c r="C1202" s="84"/>
      <c r="D1202" s="175" t="s">
        <v>765</v>
      </c>
      <c r="E1202" s="234"/>
      <c r="F1202" s="216">
        <v>1.66</v>
      </c>
      <c r="G1202" s="234">
        <v>24.73</v>
      </c>
      <c r="H1202" s="234"/>
      <c r="I1202" s="235"/>
      <c r="J1202" s="84"/>
      <c r="K1202" s="57">
        <v>173.42</v>
      </c>
      <c r="L1202" s="185">
        <f t="shared" si="115"/>
        <v>287.87719999999996</v>
      </c>
      <c r="M1202" s="185"/>
      <c r="N1202" s="186"/>
      <c r="O1202" s="398"/>
    </row>
    <row r="1203" spans="2:15" ht="24" customHeight="1" x14ac:dyDescent="0.25">
      <c r="B1203" s="474" t="s">
        <v>980</v>
      </c>
      <c r="C1203" s="84" t="s">
        <v>981</v>
      </c>
      <c r="D1203" s="175" t="s">
        <v>916</v>
      </c>
      <c r="E1203" s="234"/>
      <c r="F1203" s="216">
        <v>2.23</v>
      </c>
      <c r="G1203" s="234">
        <v>33.229999999999997</v>
      </c>
      <c r="H1203" s="234">
        <v>247.73</v>
      </c>
      <c r="I1203" s="235">
        <v>309.66000000000003</v>
      </c>
      <c r="J1203" s="84"/>
      <c r="K1203" s="57">
        <v>173.42</v>
      </c>
      <c r="L1203" s="185">
        <f t="shared" si="115"/>
        <v>386.72659999999996</v>
      </c>
      <c r="M1203" s="185">
        <f>(L1203+L1204)*2.202</f>
        <v>1834.1059145999998</v>
      </c>
      <c r="N1203" s="186">
        <f>M1203*$N$2</f>
        <v>2292.63239325</v>
      </c>
      <c r="O1203" s="398">
        <v>0</v>
      </c>
    </row>
    <row r="1204" spans="2:15" ht="23.25" customHeight="1" x14ac:dyDescent="0.25">
      <c r="B1204" s="474"/>
      <c r="C1204" s="84"/>
      <c r="D1204" s="175" t="s">
        <v>898</v>
      </c>
      <c r="E1204" s="234"/>
      <c r="F1204" s="216">
        <v>2.23</v>
      </c>
      <c r="G1204" s="234">
        <v>38.58</v>
      </c>
      <c r="H1204" s="234"/>
      <c r="I1204" s="235"/>
      <c r="J1204" s="84"/>
      <c r="K1204" s="239">
        <v>200.09</v>
      </c>
      <c r="L1204" s="185">
        <f t="shared" si="115"/>
        <v>446.20069999999998</v>
      </c>
      <c r="M1204" s="185"/>
      <c r="N1204" s="186"/>
      <c r="O1204" s="398"/>
    </row>
    <row r="1205" spans="2:15" ht="45" x14ac:dyDescent="0.25">
      <c r="B1205" s="59" t="s">
        <v>982</v>
      </c>
      <c r="C1205" s="64"/>
      <c r="D1205" s="240" t="s">
        <v>321</v>
      </c>
      <c r="E1205" s="240"/>
      <c r="F1205" s="64">
        <v>4.46</v>
      </c>
      <c r="G1205" s="240">
        <v>57.8</v>
      </c>
      <c r="H1205" s="240">
        <v>199.42</v>
      </c>
      <c r="I1205" s="64">
        <v>249.27</v>
      </c>
      <c r="J1205" s="64"/>
      <c r="K1205" s="185">
        <v>148.79</v>
      </c>
      <c r="L1205" s="239">
        <f t="shared" si="115"/>
        <v>663.60339999999997</v>
      </c>
      <c r="M1205" s="239">
        <f>L1205*2.202</f>
        <v>1461.2546867999999</v>
      </c>
      <c r="N1205" s="224">
        <f>M1205*$N$2</f>
        <v>1826.5683584999999</v>
      </c>
      <c r="O1205" s="403">
        <v>0</v>
      </c>
    </row>
    <row r="1206" spans="2:15" ht="15" customHeight="1" x14ac:dyDescent="0.25">
      <c r="B1206" s="472" t="s">
        <v>983</v>
      </c>
      <c r="C1206" s="84" t="s">
        <v>981</v>
      </c>
      <c r="D1206" s="175" t="s">
        <v>916</v>
      </c>
      <c r="E1206" s="234"/>
      <c r="F1206" s="216">
        <v>3.17</v>
      </c>
      <c r="G1206" s="234">
        <v>47.23</v>
      </c>
      <c r="H1206" s="234">
        <v>352.16</v>
      </c>
      <c r="I1206" s="235">
        <v>440.19</v>
      </c>
      <c r="J1206" s="84"/>
      <c r="K1206" s="57">
        <v>173.42</v>
      </c>
      <c r="L1206" s="185">
        <f t="shared" si="115"/>
        <v>549.7414</v>
      </c>
      <c r="M1206" s="185">
        <f>(L1206+L1207)*2.202</f>
        <v>2607.2267933999997</v>
      </c>
      <c r="N1206" s="186">
        <f>M1206*$N$2</f>
        <v>3259.0334917499995</v>
      </c>
      <c r="O1206" s="398">
        <v>0</v>
      </c>
    </row>
    <row r="1207" spans="2:15" x14ac:dyDescent="0.25">
      <c r="B1207" s="472"/>
      <c r="C1207" s="84"/>
      <c r="D1207" s="175" t="s">
        <v>898</v>
      </c>
      <c r="E1207" s="234"/>
      <c r="F1207" s="216">
        <v>3.17</v>
      </c>
      <c r="G1207" s="234" t="s">
        <v>984</v>
      </c>
      <c r="H1207" s="234"/>
      <c r="I1207" s="235"/>
      <c r="J1207" s="84"/>
      <c r="K1207" s="239">
        <v>200.09</v>
      </c>
      <c r="L1207" s="185">
        <f t="shared" si="115"/>
        <v>634.28530000000001</v>
      </c>
      <c r="M1207" s="185"/>
      <c r="N1207" s="186"/>
      <c r="O1207" s="398"/>
    </row>
    <row r="1208" spans="2:15" ht="30" x14ac:dyDescent="0.25">
      <c r="B1208" s="59" t="s">
        <v>985</v>
      </c>
      <c r="C1208" s="84" t="s">
        <v>105</v>
      </c>
      <c r="D1208" s="175" t="s">
        <v>321</v>
      </c>
      <c r="E1208" s="234"/>
      <c r="F1208" s="216">
        <v>6.34</v>
      </c>
      <c r="G1208" s="234">
        <v>82.17</v>
      </c>
      <c r="H1208" s="234">
        <v>283.47000000000003</v>
      </c>
      <c r="I1208" s="235">
        <v>354.34</v>
      </c>
      <c r="J1208" s="84"/>
      <c r="K1208" s="185">
        <v>148.79</v>
      </c>
      <c r="L1208" s="185">
        <f t="shared" si="115"/>
        <v>943.32859999999994</v>
      </c>
      <c r="M1208" s="185">
        <f>L1208*2.202</f>
        <v>2077.2095771999998</v>
      </c>
      <c r="N1208" s="186">
        <f t="shared" ref="N1208:N1213" si="116">M1208*$N$2</f>
        <v>2596.5119714999996</v>
      </c>
      <c r="O1208" s="398">
        <v>0</v>
      </c>
    </row>
    <row r="1209" spans="2:15" ht="30" x14ac:dyDescent="0.25">
      <c r="B1209" s="59" t="s">
        <v>986</v>
      </c>
      <c r="C1209" s="216" t="s">
        <v>987</v>
      </c>
      <c r="D1209" s="175" t="s">
        <v>321</v>
      </c>
      <c r="E1209" s="234"/>
      <c r="F1209" s="216">
        <v>4.5999999999999996</v>
      </c>
      <c r="G1209" s="234">
        <v>59.62</v>
      </c>
      <c r="H1209" s="234">
        <v>205.68</v>
      </c>
      <c r="I1209" s="235">
        <v>257.08999999999997</v>
      </c>
      <c r="J1209" s="84"/>
      <c r="K1209" s="185">
        <v>148.79</v>
      </c>
      <c r="L1209" s="185">
        <f t="shared" si="115"/>
        <v>684.43399999999986</v>
      </c>
      <c r="M1209" s="185">
        <f>L1209*2.202</f>
        <v>1507.1236679999997</v>
      </c>
      <c r="N1209" s="186">
        <f t="shared" si="116"/>
        <v>1883.9045849999998</v>
      </c>
      <c r="O1209" s="398">
        <v>0</v>
      </c>
    </row>
    <row r="1210" spans="2:15" ht="30" x14ac:dyDescent="0.25">
      <c r="B1210" s="59" t="s">
        <v>988</v>
      </c>
      <c r="C1210" s="84" t="s">
        <v>105</v>
      </c>
      <c r="D1210" s="175" t="s">
        <v>321</v>
      </c>
      <c r="E1210" s="234"/>
      <c r="F1210" s="216">
        <v>3.8</v>
      </c>
      <c r="G1210" s="234">
        <v>49.25</v>
      </c>
      <c r="H1210" s="234">
        <v>169.91</v>
      </c>
      <c r="I1210" s="235">
        <v>212.36</v>
      </c>
      <c r="J1210" s="84"/>
      <c r="K1210" s="185">
        <v>148.79</v>
      </c>
      <c r="L1210" s="185">
        <f t="shared" si="115"/>
        <v>565.40199999999993</v>
      </c>
      <c r="M1210" s="185">
        <f>L1210*2.202</f>
        <v>1245.0152039999998</v>
      </c>
      <c r="N1210" s="186">
        <f t="shared" si="116"/>
        <v>1556.2690049999997</v>
      </c>
      <c r="O1210" s="398">
        <v>0</v>
      </c>
    </row>
    <row r="1211" spans="2:15" ht="30" x14ac:dyDescent="0.25">
      <c r="B1211" s="59" t="s">
        <v>989</v>
      </c>
      <c r="C1211" s="84" t="s">
        <v>105</v>
      </c>
      <c r="D1211" s="175" t="s">
        <v>321</v>
      </c>
      <c r="E1211" s="234"/>
      <c r="F1211" s="216">
        <v>6</v>
      </c>
      <c r="G1211" s="234">
        <v>77.760000000000005</v>
      </c>
      <c r="H1211" s="234">
        <v>268.27</v>
      </c>
      <c r="I1211" s="235">
        <v>335.34</v>
      </c>
      <c r="J1211" s="84"/>
      <c r="K1211" s="185">
        <v>148.79</v>
      </c>
      <c r="L1211" s="185">
        <f t="shared" si="115"/>
        <v>892.74</v>
      </c>
      <c r="M1211" s="185">
        <f>L1211*2.202</f>
        <v>1965.81348</v>
      </c>
      <c r="N1211" s="186">
        <f t="shared" si="116"/>
        <v>2457.26685</v>
      </c>
      <c r="O1211" s="398">
        <v>0</v>
      </c>
    </row>
    <row r="1212" spans="2:15" ht="48" customHeight="1" x14ac:dyDescent="0.25">
      <c r="B1212" s="59" t="s">
        <v>990</v>
      </c>
      <c r="C1212" s="84" t="s">
        <v>991</v>
      </c>
      <c r="D1212" s="175" t="s">
        <v>321</v>
      </c>
      <c r="E1212" s="234"/>
      <c r="F1212" s="216">
        <v>0.72</v>
      </c>
      <c r="G1212" s="234">
        <v>9.33</v>
      </c>
      <c r="H1212" s="234">
        <v>32.19</v>
      </c>
      <c r="I1212" s="235">
        <v>40.24</v>
      </c>
      <c r="J1212" s="235">
        <v>42.5</v>
      </c>
      <c r="K1212" s="185">
        <v>148.79</v>
      </c>
      <c r="L1212" s="185">
        <f t="shared" si="115"/>
        <v>107.12879999999998</v>
      </c>
      <c r="M1212" s="185">
        <f>L1212*2.202</f>
        <v>235.89761759999996</v>
      </c>
      <c r="N1212" s="186">
        <f t="shared" si="116"/>
        <v>294.87202199999996</v>
      </c>
      <c r="O1212" s="398">
        <f>M1212*$N$1*$N$3</f>
        <v>311.38485523199995</v>
      </c>
    </row>
    <row r="1213" spans="2:15" ht="19.5" customHeight="1" x14ac:dyDescent="0.25">
      <c r="B1213" s="474" t="s">
        <v>992</v>
      </c>
      <c r="C1213" s="174"/>
      <c r="D1213" s="219" t="s">
        <v>321</v>
      </c>
      <c r="E1213" s="241"/>
      <c r="F1213" s="221">
        <v>0.75</v>
      </c>
      <c r="G1213" s="241">
        <v>9.7200000000000006</v>
      </c>
      <c r="H1213" s="241">
        <v>72.09</v>
      </c>
      <c r="I1213" s="242">
        <v>90.11</v>
      </c>
      <c r="J1213" s="242"/>
      <c r="K1213" s="185">
        <v>148.79</v>
      </c>
      <c r="L1213" s="222">
        <f t="shared" si="115"/>
        <v>111.5925</v>
      </c>
      <c r="M1213" s="222">
        <f>(L1213+L1214)*2.202</f>
        <v>532.12981500000001</v>
      </c>
      <c r="N1213" s="223">
        <f t="shared" si="116"/>
        <v>665.16226875000007</v>
      </c>
      <c r="O1213" s="402">
        <v>0</v>
      </c>
    </row>
    <row r="1214" spans="2:15" ht="20.25" customHeight="1" x14ac:dyDescent="0.25">
      <c r="B1214" s="474"/>
      <c r="C1214" s="84" t="s">
        <v>105</v>
      </c>
      <c r="D1214" s="175" t="s">
        <v>928</v>
      </c>
      <c r="E1214" s="234"/>
      <c r="F1214" s="235">
        <v>0.75</v>
      </c>
      <c r="G1214" s="234">
        <v>11.18</v>
      </c>
      <c r="H1214" s="175"/>
      <c r="I1214" s="84"/>
      <c r="J1214" s="84"/>
      <c r="K1214" s="57">
        <v>173.42</v>
      </c>
      <c r="L1214" s="185">
        <f t="shared" si="115"/>
        <v>130.065</v>
      </c>
      <c r="M1214" s="185"/>
      <c r="N1214" s="186"/>
      <c r="O1214" s="398"/>
    </row>
    <row r="1215" spans="2:15" ht="50.25" customHeight="1" x14ac:dyDescent="0.25">
      <c r="B1215" s="59" t="s">
        <v>993</v>
      </c>
      <c r="C1215" s="84" t="s">
        <v>796</v>
      </c>
      <c r="D1215" s="175" t="s">
        <v>765</v>
      </c>
      <c r="E1215" s="234"/>
      <c r="F1215" s="216">
        <v>8</v>
      </c>
      <c r="G1215" s="234">
        <v>119.2</v>
      </c>
      <c r="H1215" s="234">
        <v>411.24</v>
      </c>
      <c r="I1215" s="235">
        <v>514.04999999999995</v>
      </c>
      <c r="J1215" s="84"/>
      <c r="K1215" s="57">
        <v>173.42</v>
      </c>
      <c r="L1215" s="185">
        <f t="shared" si="115"/>
        <v>1387.36</v>
      </c>
      <c r="M1215" s="185">
        <f>L1215*2.202</f>
        <v>3054.9667199999999</v>
      </c>
      <c r="N1215" s="186">
        <f>M1215*$N$2</f>
        <v>3818.7084</v>
      </c>
      <c r="O1215" s="398">
        <v>0</v>
      </c>
    </row>
    <row r="1216" spans="2:15" ht="30" x14ac:dyDescent="0.25">
      <c r="B1216" s="59" t="s">
        <v>994</v>
      </c>
      <c r="C1216" s="84" t="s">
        <v>995</v>
      </c>
      <c r="D1216" s="175" t="s">
        <v>321</v>
      </c>
      <c r="E1216" s="234"/>
      <c r="F1216" s="216">
        <v>2.0499999999999998</v>
      </c>
      <c r="G1216" s="234">
        <v>26.57</v>
      </c>
      <c r="H1216" s="234">
        <f>57.12*3.45</f>
        <v>197.06399999999999</v>
      </c>
      <c r="I1216" s="235">
        <f>197.06*1.25</f>
        <v>246.32499999999999</v>
      </c>
      <c r="J1216" s="84"/>
      <c r="K1216" s="185">
        <v>148.79</v>
      </c>
      <c r="L1216" s="185">
        <f t="shared" si="115"/>
        <v>305.01949999999994</v>
      </c>
      <c r="M1216" s="185">
        <f>(L1216+L1217)*2.202</f>
        <v>1454.4881609999995</v>
      </c>
      <c r="N1216" s="186">
        <f>M1216*$N$2</f>
        <v>1818.1102012499994</v>
      </c>
      <c r="O1216" s="398">
        <v>0</v>
      </c>
    </row>
    <row r="1217" spans="1:15" x14ac:dyDescent="0.25">
      <c r="B1217" s="59"/>
      <c r="C1217" s="84" t="s">
        <v>995</v>
      </c>
      <c r="D1217" s="175" t="s">
        <v>765</v>
      </c>
      <c r="E1217" s="234"/>
      <c r="F1217" s="235">
        <v>2.0499999999999998</v>
      </c>
      <c r="G1217" s="234">
        <v>30.55</v>
      </c>
      <c r="H1217" s="234"/>
      <c r="I1217" s="235"/>
      <c r="J1217" s="84"/>
      <c r="K1217" s="57">
        <v>173.42</v>
      </c>
      <c r="L1217" s="185">
        <f t="shared" si="115"/>
        <v>355.51099999999997</v>
      </c>
      <c r="M1217" s="185"/>
      <c r="N1217" s="186"/>
      <c r="O1217" s="398"/>
    </row>
    <row r="1218" spans="1:15" x14ac:dyDescent="0.25">
      <c r="A1218" s="93"/>
      <c r="B1218" s="59" t="s">
        <v>996</v>
      </c>
      <c r="C1218" s="84" t="s">
        <v>962</v>
      </c>
      <c r="D1218" s="175" t="s">
        <v>321</v>
      </c>
      <c r="E1218" s="234"/>
      <c r="F1218" s="216">
        <v>0.93</v>
      </c>
      <c r="G1218" s="234">
        <v>12.05</v>
      </c>
      <c r="H1218" s="234">
        <v>89.9</v>
      </c>
      <c r="I1218" s="235">
        <v>112.38</v>
      </c>
      <c r="J1218" s="84"/>
      <c r="K1218" s="185">
        <v>148.79</v>
      </c>
      <c r="L1218" s="185">
        <f t="shared" si="115"/>
        <v>138.37469999999999</v>
      </c>
      <c r="M1218" s="185">
        <f>(L1218+L1219)*2.202</f>
        <v>663.65967899999998</v>
      </c>
      <c r="N1218" s="186">
        <f>M1218*$N$2</f>
        <v>829.57459874999995</v>
      </c>
      <c r="O1218" s="398">
        <v>0</v>
      </c>
    </row>
    <row r="1219" spans="1:15" x14ac:dyDescent="0.25">
      <c r="A1219" s="93"/>
      <c r="B1219" s="59"/>
      <c r="C1219" s="84" t="s">
        <v>962</v>
      </c>
      <c r="D1219" s="175" t="s">
        <v>765</v>
      </c>
      <c r="E1219" s="234"/>
      <c r="F1219" s="235">
        <v>0.94</v>
      </c>
      <c r="G1219" s="234">
        <v>14</v>
      </c>
      <c r="H1219" s="175"/>
      <c r="I1219" s="84"/>
      <c r="J1219" s="84"/>
      <c r="K1219" s="57">
        <v>173.42</v>
      </c>
      <c r="L1219" s="185">
        <f t="shared" si="115"/>
        <v>163.01479999999998</v>
      </c>
      <c r="M1219" s="185"/>
      <c r="N1219" s="254"/>
      <c r="O1219" s="407"/>
    </row>
    <row r="1220" spans="1:15" x14ac:dyDescent="0.25">
      <c r="B1220" s="59" t="s">
        <v>997</v>
      </c>
      <c r="C1220" s="84" t="s">
        <v>998</v>
      </c>
      <c r="D1220" s="175" t="s">
        <v>321</v>
      </c>
      <c r="E1220" s="234"/>
      <c r="F1220" s="235">
        <v>0.79</v>
      </c>
      <c r="G1220" s="234">
        <v>10.24</v>
      </c>
      <c r="H1220" s="234">
        <v>75.930000000000007</v>
      </c>
      <c r="I1220" s="235">
        <v>94.92</v>
      </c>
      <c r="J1220" s="84"/>
      <c r="K1220" s="185">
        <v>148.79</v>
      </c>
      <c r="L1220" s="185">
        <f t="shared" si="115"/>
        <v>117.5441</v>
      </c>
      <c r="M1220" s="185">
        <f>(L1220+L1221)*2.202</f>
        <v>560.51007179999999</v>
      </c>
      <c r="N1220" s="186">
        <f>M1220*$N$2</f>
        <v>700.63758974999996</v>
      </c>
      <c r="O1220" s="398">
        <v>0</v>
      </c>
    </row>
    <row r="1221" spans="1:15" x14ac:dyDescent="0.25">
      <c r="B1221" s="59"/>
      <c r="C1221" s="84" t="s">
        <v>998</v>
      </c>
      <c r="D1221" s="175" t="s">
        <v>765</v>
      </c>
      <c r="E1221" s="234"/>
      <c r="F1221" s="235">
        <v>0.79</v>
      </c>
      <c r="G1221" s="234">
        <v>11.17</v>
      </c>
      <c r="H1221" s="175"/>
      <c r="I1221" s="84"/>
      <c r="J1221" s="84"/>
      <c r="K1221" s="57">
        <v>173.42</v>
      </c>
      <c r="L1221" s="185">
        <f t="shared" si="115"/>
        <v>137.0018</v>
      </c>
      <c r="M1221" s="185"/>
      <c r="N1221" s="186"/>
      <c r="O1221" s="398"/>
    </row>
    <row r="1222" spans="1:15" x14ac:dyDescent="0.25">
      <c r="B1222" s="44" t="s">
        <v>999</v>
      </c>
      <c r="C1222" s="174" t="s">
        <v>1000</v>
      </c>
      <c r="D1222" s="219" t="s">
        <v>321</v>
      </c>
      <c r="E1222" s="219"/>
      <c r="F1222" s="174">
        <v>0.63</v>
      </c>
      <c r="G1222" s="219">
        <v>8.16</v>
      </c>
      <c r="H1222" s="219">
        <v>28.17</v>
      </c>
      <c r="I1222" s="174">
        <v>35.21</v>
      </c>
      <c r="J1222" s="174"/>
      <c r="K1222" s="185">
        <v>148.79</v>
      </c>
      <c r="L1222" s="222">
        <f t="shared" si="115"/>
        <v>93.73769999999999</v>
      </c>
      <c r="M1222" s="222">
        <f>L1222*2.202</f>
        <v>206.41041539999998</v>
      </c>
      <c r="N1222" s="223">
        <f>M1222*$N$2</f>
        <v>258.01301924999996</v>
      </c>
      <c r="O1222" s="402">
        <v>0</v>
      </c>
    </row>
    <row r="1223" spans="1:15" ht="30" x14ac:dyDescent="0.25">
      <c r="B1223" s="59" t="s">
        <v>1001</v>
      </c>
      <c r="C1223" s="84" t="s">
        <v>1002</v>
      </c>
      <c r="D1223" s="175" t="s">
        <v>321</v>
      </c>
      <c r="E1223" s="175"/>
      <c r="F1223" s="84">
        <v>1.44</v>
      </c>
      <c r="G1223" s="175">
        <v>18.66</v>
      </c>
      <c r="H1223" s="175">
        <v>64.39</v>
      </c>
      <c r="I1223" s="84">
        <v>80.48</v>
      </c>
      <c r="J1223" s="84"/>
      <c r="K1223" s="185">
        <v>148.79</v>
      </c>
      <c r="L1223" s="185">
        <f t="shared" ref="L1223:L1241" si="117">F1223*K1223</f>
        <v>214.25759999999997</v>
      </c>
      <c r="M1223" s="185">
        <f>L1223*2.202</f>
        <v>471.79523519999992</v>
      </c>
      <c r="N1223" s="186">
        <f>M1223*$N$2</f>
        <v>589.74404399999992</v>
      </c>
      <c r="O1223" s="398">
        <v>0</v>
      </c>
    </row>
    <row r="1224" spans="1:15" ht="30" x14ac:dyDescent="0.25">
      <c r="B1224" s="59" t="s">
        <v>1003</v>
      </c>
      <c r="C1224" s="216" t="s">
        <v>1004</v>
      </c>
      <c r="D1224" s="175" t="s">
        <v>321</v>
      </c>
      <c r="E1224" s="175"/>
      <c r="F1224" s="84">
        <v>6.5</v>
      </c>
      <c r="G1224" s="175">
        <v>84.24</v>
      </c>
      <c r="H1224" s="175">
        <v>290.63</v>
      </c>
      <c r="I1224" s="84">
        <v>363.29</v>
      </c>
      <c r="J1224" s="84"/>
      <c r="K1224" s="185">
        <v>148.79</v>
      </c>
      <c r="L1224" s="185">
        <f t="shared" si="117"/>
        <v>967.13499999999999</v>
      </c>
      <c r="M1224" s="185">
        <f>L1224*2.202</f>
        <v>2129.6312699999999</v>
      </c>
      <c r="N1224" s="186">
        <f>M1224*$N$2</f>
        <v>2662.0390874999998</v>
      </c>
      <c r="O1224" s="398">
        <v>0</v>
      </c>
    </row>
    <row r="1225" spans="1:15" ht="23.25" customHeight="1" x14ac:dyDescent="0.25">
      <c r="B1225" s="59" t="s">
        <v>1005</v>
      </c>
      <c r="C1225" s="84" t="s">
        <v>1006</v>
      </c>
      <c r="D1225" s="175" t="s">
        <v>171</v>
      </c>
      <c r="E1225" s="175"/>
      <c r="F1225" s="84">
        <v>1.3</v>
      </c>
      <c r="G1225" s="175">
        <v>16.8</v>
      </c>
      <c r="H1225" s="175">
        <v>57.95</v>
      </c>
      <c r="I1225" s="84">
        <v>72.430000000000007</v>
      </c>
      <c r="J1225" s="84"/>
      <c r="K1225" s="239">
        <v>131.35</v>
      </c>
      <c r="L1225" s="185">
        <f t="shared" si="117"/>
        <v>170.755</v>
      </c>
      <c r="M1225" s="185">
        <f>L1225*2.202</f>
        <v>376.00250999999997</v>
      </c>
      <c r="N1225" s="186">
        <f>M1225*$N$2</f>
        <v>470.00313749999998</v>
      </c>
      <c r="O1225" s="398">
        <v>0</v>
      </c>
    </row>
    <row r="1226" spans="1:15" ht="30" x14ac:dyDescent="0.25">
      <c r="B1226" s="59" t="s">
        <v>1007</v>
      </c>
      <c r="C1226" s="84" t="s">
        <v>1008</v>
      </c>
      <c r="D1226" s="175" t="s">
        <v>305</v>
      </c>
      <c r="E1226" s="175"/>
      <c r="F1226" s="84">
        <v>0.44</v>
      </c>
      <c r="G1226" s="175">
        <v>5.68</v>
      </c>
      <c r="H1226" s="234">
        <v>39.729999999999997</v>
      </c>
      <c r="I1226" s="235">
        <v>49.67</v>
      </c>
      <c r="J1226" s="84"/>
      <c r="K1226" s="239">
        <v>131.35</v>
      </c>
      <c r="L1226" s="185">
        <f t="shared" si="117"/>
        <v>57.793999999999997</v>
      </c>
      <c r="M1226" s="185">
        <f>(L1226+L1227)*2.202</f>
        <v>274.69839899999999</v>
      </c>
      <c r="N1226" s="186">
        <f>M1226*$N$2</f>
        <v>343.37299874999997</v>
      </c>
      <c r="O1226" s="398">
        <v>0</v>
      </c>
    </row>
    <row r="1227" spans="1:15" x14ac:dyDescent="0.25">
      <c r="B1227" s="59"/>
      <c r="C1227" s="84" t="s">
        <v>1008</v>
      </c>
      <c r="D1227" s="175" t="s">
        <v>321</v>
      </c>
      <c r="E1227" s="234"/>
      <c r="F1227" s="235">
        <v>0.45</v>
      </c>
      <c r="G1227" s="234">
        <v>5.83</v>
      </c>
      <c r="H1227" s="175"/>
      <c r="I1227" s="84"/>
      <c r="J1227" s="84"/>
      <c r="K1227" s="185">
        <v>148.79</v>
      </c>
      <c r="L1227" s="185">
        <f t="shared" si="117"/>
        <v>66.955500000000001</v>
      </c>
      <c r="M1227" s="185"/>
      <c r="N1227" s="186"/>
      <c r="O1227" s="398"/>
    </row>
    <row r="1228" spans="1:15" ht="30" x14ac:dyDescent="0.25">
      <c r="B1228" s="59" t="s">
        <v>1009</v>
      </c>
      <c r="C1228" s="84"/>
      <c r="D1228" s="175" t="s">
        <v>171</v>
      </c>
      <c r="E1228" s="234"/>
      <c r="F1228" s="216">
        <v>0.37</v>
      </c>
      <c r="G1228" s="234">
        <v>4.78</v>
      </c>
      <c r="H1228" s="234">
        <v>33.479999999999997</v>
      </c>
      <c r="I1228" s="235">
        <v>41.85</v>
      </c>
      <c r="J1228" s="84"/>
      <c r="K1228" s="239">
        <v>131.35</v>
      </c>
      <c r="L1228" s="185">
        <f t="shared" si="117"/>
        <v>48.599499999999999</v>
      </c>
      <c r="M1228" s="185">
        <f>(L1228+L1229)*2.202</f>
        <v>231.5176194</v>
      </c>
      <c r="N1228" s="186">
        <f>M1228*$N$2</f>
        <v>289.39702425000002</v>
      </c>
      <c r="O1228" s="398">
        <v>0</v>
      </c>
    </row>
    <row r="1229" spans="1:15" x14ac:dyDescent="0.25">
      <c r="B1229" s="59"/>
      <c r="C1229" s="84" t="s">
        <v>1008</v>
      </c>
      <c r="D1229" s="175" t="s">
        <v>321</v>
      </c>
      <c r="E1229" s="234"/>
      <c r="F1229" s="216">
        <v>0.38</v>
      </c>
      <c r="G1229" s="234">
        <v>4.82</v>
      </c>
      <c r="H1229" s="175"/>
      <c r="I1229" s="84"/>
      <c r="J1229" s="84"/>
      <c r="K1229" s="185">
        <v>148.79</v>
      </c>
      <c r="L1229" s="185">
        <f t="shared" si="117"/>
        <v>56.540199999999999</v>
      </c>
      <c r="M1229" s="185"/>
      <c r="N1229" s="186"/>
      <c r="O1229" s="398"/>
    </row>
    <row r="1230" spans="1:15" ht="30" x14ac:dyDescent="0.25">
      <c r="B1230" s="59" t="s">
        <v>1010</v>
      </c>
      <c r="C1230" s="84"/>
      <c r="D1230" s="175" t="s">
        <v>171</v>
      </c>
      <c r="E1230" s="234"/>
      <c r="F1230" s="216">
        <v>0.35</v>
      </c>
      <c r="G1230" s="234">
        <v>4.5199999999999996</v>
      </c>
      <c r="H1230" s="234">
        <v>31.7</v>
      </c>
      <c r="I1230" s="235">
        <v>39.619999999999997</v>
      </c>
      <c r="J1230" s="84"/>
      <c r="K1230" s="239">
        <v>131.35</v>
      </c>
      <c r="L1230" s="185">
        <f t="shared" si="117"/>
        <v>45.972499999999997</v>
      </c>
      <c r="M1230" s="185">
        <f>(L1230+L1231)*2.202</f>
        <v>205.35521699999998</v>
      </c>
      <c r="N1230" s="186">
        <f>M1230*$N$2</f>
        <v>256.69402124999999</v>
      </c>
      <c r="O1230" s="398">
        <v>0</v>
      </c>
    </row>
    <row r="1231" spans="1:15" x14ac:dyDescent="0.25">
      <c r="B1231" s="59"/>
      <c r="C1231" s="84" t="s">
        <v>1008</v>
      </c>
      <c r="D1231" s="175" t="s">
        <v>171</v>
      </c>
      <c r="E1231" s="234"/>
      <c r="F1231" s="216">
        <v>0.36</v>
      </c>
      <c r="G1231" s="234">
        <v>4.67</v>
      </c>
      <c r="H1231" s="175"/>
      <c r="I1231" s="84"/>
      <c r="J1231" s="84"/>
      <c r="K1231" s="239">
        <v>131.35</v>
      </c>
      <c r="L1231" s="185">
        <f t="shared" si="117"/>
        <v>47.285999999999994</v>
      </c>
      <c r="M1231" s="185"/>
      <c r="N1231" s="186"/>
      <c r="O1231" s="398"/>
    </row>
    <row r="1232" spans="1:15" x14ac:dyDescent="0.25">
      <c r="B1232" s="311"/>
      <c r="C1232" s="84" t="s">
        <v>1008</v>
      </c>
      <c r="D1232" s="175" t="s">
        <v>171</v>
      </c>
      <c r="E1232" s="234"/>
      <c r="F1232" s="216">
        <v>0.59</v>
      </c>
      <c r="G1232" s="234">
        <v>7.62</v>
      </c>
      <c r="H1232" s="234">
        <v>52.68</v>
      </c>
      <c r="I1232" s="235">
        <v>65.849999999999994</v>
      </c>
      <c r="J1232" s="84"/>
      <c r="K1232" s="239">
        <v>131.35</v>
      </c>
      <c r="L1232" s="185">
        <f t="shared" si="117"/>
        <v>77.496499999999997</v>
      </c>
      <c r="M1232" s="185">
        <f>(L1232+L1233)*2.202</f>
        <v>363.95228520000001</v>
      </c>
      <c r="N1232" s="186">
        <f>M1232*$N$2</f>
        <v>454.94035650000001</v>
      </c>
      <c r="O1232" s="398">
        <v>0</v>
      </c>
    </row>
    <row r="1233" spans="1:16" ht="30" x14ac:dyDescent="0.25">
      <c r="B1233" s="59" t="s">
        <v>1011</v>
      </c>
      <c r="C1233" s="84"/>
      <c r="D1233" s="175" t="s">
        <v>321</v>
      </c>
      <c r="E1233" s="234"/>
      <c r="F1233" s="216">
        <v>0.59</v>
      </c>
      <c r="G1233" s="234">
        <v>7.65</v>
      </c>
      <c r="H1233" s="234"/>
      <c r="I1233" s="235"/>
      <c r="J1233" s="84"/>
      <c r="K1233" s="185">
        <v>148.79</v>
      </c>
      <c r="L1233" s="185">
        <f t="shared" si="117"/>
        <v>87.78609999999999</v>
      </c>
      <c r="M1233" s="185"/>
      <c r="N1233" s="186"/>
      <c r="O1233" s="398"/>
    </row>
    <row r="1234" spans="1:16" x14ac:dyDescent="0.25">
      <c r="B1234" s="59" t="s">
        <v>1012</v>
      </c>
      <c r="C1234" s="84" t="s">
        <v>1013</v>
      </c>
      <c r="D1234" s="175" t="s">
        <v>335</v>
      </c>
      <c r="E1234" s="234"/>
      <c r="F1234" s="235">
        <v>0.9</v>
      </c>
      <c r="G1234" s="234">
        <v>15.7</v>
      </c>
      <c r="H1234" s="234">
        <v>94.39</v>
      </c>
      <c r="I1234" s="235">
        <v>117.99</v>
      </c>
      <c r="J1234" s="84"/>
      <c r="K1234" s="185">
        <v>153.06</v>
      </c>
      <c r="L1234" s="185">
        <f t="shared" si="117"/>
        <v>137.75400000000002</v>
      </c>
      <c r="M1234" s="185">
        <f>(L1234+L1235)*2.202</f>
        <v>598.20632999999998</v>
      </c>
      <c r="N1234" s="186">
        <f>M1234*$N$2</f>
        <v>747.75791249999997</v>
      </c>
      <c r="O1234" s="398">
        <v>0</v>
      </c>
    </row>
    <row r="1235" spans="1:16" x14ac:dyDescent="0.25">
      <c r="B1235" s="59"/>
      <c r="C1235" s="84" t="s">
        <v>1013</v>
      </c>
      <c r="D1235" s="304" t="s">
        <v>1014</v>
      </c>
      <c r="E1235" s="234"/>
      <c r="F1235" s="235">
        <v>0.9</v>
      </c>
      <c r="G1235" s="234">
        <v>11.66</v>
      </c>
      <c r="H1235" s="175"/>
      <c r="I1235" s="84"/>
      <c r="J1235" s="84"/>
      <c r="K1235" s="185">
        <v>148.79</v>
      </c>
      <c r="L1235" s="185">
        <f t="shared" si="117"/>
        <v>133.911</v>
      </c>
      <c r="M1235" s="185"/>
      <c r="N1235" s="186"/>
      <c r="O1235" s="398"/>
    </row>
    <row r="1236" spans="1:16" x14ac:dyDescent="0.25">
      <c r="B1236" s="59" t="s">
        <v>1015</v>
      </c>
      <c r="C1236" s="84" t="s">
        <v>1016</v>
      </c>
      <c r="D1236" s="175" t="s">
        <v>335</v>
      </c>
      <c r="E1236" s="234"/>
      <c r="F1236" s="291">
        <v>2</v>
      </c>
      <c r="G1236" s="234">
        <v>34.880000000000003</v>
      </c>
      <c r="H1236" s="234">
        <v>209.76</v>
      </c>
      <c r="I1236" s="235">
        <v>262.2</v>
      </c>
      <c r="J1236" s="84"/>
      <c r="K1236" s="185">
        <v>153.06</v>
      </c>
      <c r="L1236" s="185">
        <f t="shared" si="117"/>
        <v>306.12</v>
      </c>
      <c r="M1236" s="185">
        <f>(L1236+L1237)*2.202</f>
        <v>1329.3474000000001</v>
      </c>
      <c r="N1236" s="186">
        <f>M1236*$N$2</f>
        <v>1661.6842500000002</v>
      </c>
      <c r="O1236" s="398">
        <v>0</v>
      </c>
    </row>
    <row r="1237" spans="1:16" x14ac:dyDescent="0.25">
      <c r="B1237" s="59"/>
      <c r="C1237" s="84"/>
      <c r="D1237" s="175" t="s">
        <v>321</v>
      </c>
      <c r="E1237" s="234"/>
      <c r="F1237" s="291">
        <v>2</v>
      </c>
      <c r="G1237" s="234">
        <v>25.92</v>
      </c>
      <c r="H1237" s="234"/>
      <c r="I1237" s="235"/>
      <c r="J1237" s="84"/>
      <c r="K1237" s="185">
        <v>148.79</v>
      </c>
      <c r="L1237" s="185">
        <f t="shared" si="117"/>
        <v>297.58</v>
      </c>
      <c r="M1237" s="185"/>
      <c r="N1237" s="186"/>
      <c r="O1237" s="398"/>
    </row>
    <row r="1238" spans="1:16" ht="30" x14ac:dyDescent="0.25">
      <c r="B1238" s="59" t="s">
        <v>1017</v>
      </c>
      <c r="C1238" s="216" t="s">
        <v>1018</v>
      </c>
      <c r="D1238" s="175" t="s">
        <v>321</v>
      </c>
      <c r="E1238" s="175"/>
      <c r="F1238" s="84">
        <v>1.7</v>
      </c>
      <c r="G1238" s="175">
        <v>22.03</v>
      </c>
      <c r="H1238" s="175">
        <v>76.010000000000005</v>
      </c>
      <c r="I1238" s="84">
        <v>95.01</v>
      </c>
      <c r="J1238" s="84"/>
      <c r="K1238" s="185">
        <v>148.79</v>
      </c>
      <c r="L1238" s="185">
        <f t="shared" si="117"/>
        <v>252.94299999999998</v>
      </c>
      <c r="M1238" s="185">
        <f>L1238*2.202</f>
        <v>556.98048599999993</v>
      </c>
      <c r="N1238" s="186">
        <f>M1238*$N$2</f>
        <v>696.22560749999991</v>
      </c>
      <c r="O1238" s="398">
        <v>0</v>
      </c>
    </row>
    <row r="1239" spans="1:16" x14ac:dyDescent="0.25">
      <c r="B1239" s="44" t="s">
        <v>1019</v>
      </c>
      <c r="C1239" s="174" t="s">
        <v>105</v>
      </c>
      <c r="D1239" s="219" t="s">
        <v>321</v>
      </c>
      <c r="E1239" s="219"/>
      <c r="F1239" s="174">
        <v>9.3000000000000007</v>
      </c>
      <c r="G1239" s="219">
        <v>120.53</v>
      </c>
      <c r="H1239" s="219">
        <v>415.82</v>
      </c>
      <c r="I1239" s="174">
        <v>519.78</v>
      </c>
      <c r="J1239" s="174"/>
      <c r="K1239" s="185">
        <v>148.79</v>
      </c>
      <c r="L1239" s="222">
        <f t="shared" si="117"/>
        <v>1383.7470000000001</v>
      </c>
      <c r="M1239" s="222">
        <f>L1239*2.202</f>
        <v>3047.010894</v>
      </c>
      <c r="N1239" s="223">
        <f>M1239*$N$2</f>
        <v>3808.7636174999998</v>
      </c>
      <c r="O1239" s="402">
        <v>0</v>
      </c>
    </row>
    <row r="1240" spans="1:16" ht="45" x14ac:dyDescent="0.25">
      <c r="B1240" s="59" t="s">
        <v>1020</v>
      </c>
      <c r="C1240" s="84" t="s">
        <v>1021</v>
      </c>
      <c r="D1240" s="175" t="s">
        <v>321</v>
      </c>
      <c r="E1240" s="175"/>
      <c r="F1240" s="84">
        <v>2.2000000000000002</v>
      </c>
      <c r="G1240" s="175">
        <v>28.51</v>
      </c>
      <c r="H1240" s="175">
        <v>98.37</v>
      </c>
      <c r="I1240" s="84">
        <v>122.96</v>
      </c>
      <c r="J1240" s="84"/>
      <c r="K1240" s="185">
        <v>148.79</v>
      </c>
      <c r="L1240" s="185">
        <f t="shared" si="117"/>
        <v>327.33800000000002</v>
      </c>
      <c r="M1240" s="185">
        <f>L1240*2.202</f>
        <v>720.79827599999999</v>
      </c>
      <c r="N1240" s="186">
        <f>M1240*$N$2</f>
        <v>900.99784499999998</v>
      </c>
      <c r="O1240" s="398">
        <v>0</v>
      </c>
    </row>
    <row r="1241" spans="1:16" s="34" customFormat="1" ht="15.75" x14ac:dyDescent="0.25">
      <c r="A1241" s="40"/>
      <c r="B1241" s="59" t="s">
        <v>1022</v>
      </c>
      <c r="C1241" s="84" t="s">
        <v>1023</v>
      </c>
      <c r="D1241" s="175" t="s">
        <v>321</v>
      </c>
      <c r="E1241" s="175"/>
      <c r="F1241" s="84">
        <v>2</v>
      </c>
      <c r="G1241" s="175">
        <v>25.92</v>
      </c>
      <c r="H1241" s="175">
        <v>89.42</v>
      </c>
      <c r="I1241" s="84">
        <v>111.78</v>
      </c>
      <c r="J1241" s="84"/>
      <c r="K1241" s="185">
        <v>148.79</v>
      </c>
      <c r="L1241" s="185">
        <f t="shared" si="117"/>
        <v>297.58</v>
      </c>
      <c r="M1241" s="185">
        <f>L1241*2.202</f>
        <v>655.27116000000001</v>
      </c>
      <c r="N1241" s="186">
        <f>M1241*$N$2</f>
        <v>819.08895000000007</v>
      </c>
      <c r="O1241" s="398">
        <v>0</v>
      </c>
      <c r="P1241" s="40"/>
    </row>
    <row r="1242" spans="1:16" s="34" customFormat="1" ht="15.75" x14ac:dyDescent="0.25">
      <c r="A1242" s="40"/>
      <c r="B1242" s="106"/>
      <c r="C1242" s="117"/>
      <c r="D1242" s="115"/>
      <c r="E1242" s="115"/>
      <c r="F1242" s="117"/>
      <c r="G1242" s="115"/>
      <c r="H1242" s="115"/>
      <c r="I1242" s="117"/>
      <c r="J1242" s="117"/>
      <c r="K1242" s="116"/>
      <c r="L1242" s="116"/>
      <c r="M1242" s="116"/>
      <c r="N1242" s="147"/>
      <c r="O1242" s="392"/>
      <c r="P1242" s="40"/>
    </row>
    <row r="1243" spans="1:16" s="34" customFormat="1" ht="15.75" x14ac:dyDescent="0.25">
      <c r="A1243" s="40"/>
      <c r="B1243" s="35" t="s">
        <v>1024</v>
      </c>
      <c r="C1243" s="36"/>
      <c r="D1243" s="37"/>
      <c r="E1243" s="37"/>
      <c r="F1243" s="37"/>
      <c r="G1243" s="37"/>
      <c r="H1243" s="37"/>
      <c r="I1243" s="37"/>
      <c r="J1243" s="37"/>
      <c r="K1243" s="38"/>
      <c r="L1243" s="36"/>
      <c r="M1243" s="38"/>
      <c r="N1243" s="39"/>
      <c r="O1243" s="379"/>
      <c r="P1243" s="40"/>
    </row>
    <row r="1244" spans="1:16" s="34" customFormat="1" ht="15.75" x14ac:dyDescent="0.25">
      <c r="A1244" s="40"/>
      <c r="B1244" s="35" t="s">
        <v>1025</v>
      </c>
      <c r="C1244" s="36"/>
      <c r="D1244" s="37"/>
      <c r="E1244" s="37"/>
      <c r="F1244" s="37"/>
      <c r="G1244" s="37"/>
      <c r="H1244" s="37"/>
      <c r="I1244" s="37"/>
      <c r="J1244" s="37"/>
      <c r="K1244" s="38"/>
      <c r="L1244" s="36"/>
      <c r="M1244" s="38"/>
      <c r="N1244" s="39"/>
      <c r="O1244" s="379"/>
      <c r="P1244" s="40"/>
    </row>
    <row r="1245" spans="1:16" ht="15.75" x14ac:dyDescent="0.25">
      <c r="A1245" s="113"/>
      <c r="B1245" s="35"/>
      <c r="C1245" s="36"/>
      <c r="D1245" s="37"/>
      <c r="E1245" s="37"/>
      <c r="F1245" s="37"/>
      <c r="G1245" s="37"/>
      <c r="H1245" s="37"/>
      <c r="I1245" s="37"/>
      <c r="J1245" s="37"/>
      <c r="K1245" s="38"/>
      <c r="L1245" s="36"/>
      <c r="M1245" s="38"/>
      <c r="N1245" s="39"/>
      <c r="O1245" s="379"/>
      <c r="P1245" s="113"/>
    </row>
    <row r="1246" spans="1:16" ht="15.75" x14ac:dyDescent="0.25">
      <c r="B1246" s="35" t="s">
        <v>1026</v>
      </c>
      <c r="C1246" s="36"/>
      <c r="D1246" s="37"/>
      <c r="E1246" s="37"/>
      <c r="F1246" s="37"/>
      <c r="G1246" s="37"/>
      <c r="H1246" s="37"/>
      <c r="I1246" s="37"/>
      <c r="J1246" s="37"/>
      <c r="K1246" s="38"/>
      <c r="L1246" s="36"/>
      <c r="M1246" s="38"/>
      <c r="N1246" s="39"/>
      <c r="O1246" s="379"/>
    </row>
    <row r="1247" spans="1:16" x14ac:dyDescent="0.25">
      <c r="B1247" s="312"/>
      <c r="C1247" s="197"/>
      <c r="D1247" s="313"/>
      <c r="E1247" s="313"/>
      <c r="F1247" s="313"/>
      <c r="G1247" s="313"/>
      <c r="H1247" s="313"/>
      <c r="I1247" s="313"/>
      <c r="J1247" s="313"/>
      <c r="K1247" s="314"/>
      <c r="L1247" s="197"/>
      <c r="M1247" s="314"/>
      <c r="N1247" s="315"/>
      <c r="O1247" s="414"/>
    </row>
    <row r="1248" spans="1:16" ht="31.5" customHeight="1" x14ac:dyDescent="0.25">
      <c r="B1248" s="448" t="s">
        <v>13</v>
      </c>
      <c r="C1248" s="490" t="s">
        <v>14</v>
      </c>
      <c r="D1248" s="490" t="s">
        <v>15</v>
      </c>
      <c r="E1248" s="490"/>
      <c r="F1248" s="490" t="s">
        <v>1027</v>
      </c>
      <c r="G1248" s="490" t="s">
        <v>17</v>
      </c>
      <c r="H1248" s="490" t="s">
        <v>21</v>
      </c>
      <c r="I1248" s="462" t="s">
        <v>19</v>
      </c>
      <c r="J1248" s="462"/>
      <c r="K1248" s="449" t="s">
        <v>20</v>
      </c>
      <c r="L1248" s="490" t="s">
        <v>17</v>
      </c>
      <c r="M1248" s="499" t="s">
        <v>21</v>
      </c>
      <c r="N1248" s="453" t="s">
        <v>19</v>
      </c>
      <c r="O1248" s="453"/>
    </row>
    <row r="1249" spans="1:16" ht="45.75" customHeight="1" x14ac:dyDescent="0.25">
      <c r="B1249" s="448"/>
      <c r="C1249" s="490"/>
      <c r="D1249" s="490"/>
      <c r="E1249" s="490"/>
      <c r="F1249" s="490"/>
      <c r="G1249" s="490"/>
      <c r="H1249" s="490"/>
      <c r="I1249" s="316" t="s">
        <v>22</v>
      </c>
      <c r="J1249" s="316" t="s">
        <v>23</v>
      </c>
      <c r="K1249" s="449"/>
      <c r="L1249" s="490"/>
      <c r="M1249" s="499"/>
      <c r="N1249" s="317" t="s">
        <v>1028</v>
      </c>
      <c r="O1249" s="415" t="s">
        <v>23</v>
      </c>
    </row>
    <row r="1250" spans="1:16" ht="47.25" customHeight="1" x14ac:dyDescent="0.25">
      <c r="B1250" s="181" t="s">
        <v>1029</v>
      </c>
      <c r="C1250" s="172" t="s">
        <v>272</v>
      </c>
      <c r="D1250" s="212" t="s">
        <v>171</v>
      </c>
      <c r="E1250" s="172"/>
      <c r="F1250" s="172">
        <v>1.04</v>
      </c>
      <c r="G1250" s="172">
        <v>13.44</v>
      </c>
      <c r="H1250" s="172">
        <v>46.36</v>
      </c>
      <c r="I1250" s="172">
        <v>57.95</v>
      </c>
      <c r="J1250" s="172"/>
      <c r="K1250" s="222">
        <v>131.35</v>
      </c>
      <c r="L1250" s="213">
        <f t="shared" ref="L1250:L1255" si="118">F1250*K1250</f>
        <v>136.60399999999998</v>
      </c>
      <c r="M1250" s="213">
        <f t="shared" ref="M1250:M1255" si="119">L1250*2.202</f>
        <v>300.80200799999994</v>
      </c>
      <c r="N1250" s="214">
        <f t="shared" ref="N1250:N1255" si="120">M1250*$N$2</f>
        <v>376.00250999999992</v>
      </c>
      <c r="O1250" s="401">
        <v>0</v>
      </c>
    </row>
    <row r="1251" spans="1:16" ht="28.5" customHeight="1" x14ac:dyDescent="0.25">
      <c r="B1251" s="59" t="s">
        <v>1030</v>
      </c>
      <c r="C1251" s="174" t="s">
        <v>272</v>
      </c>
      <c r="D1251" s="175" t="s">
        <v>171</v>
      </c>
      <c r="E1251" s="84"/>
      <c r="F1251" s="84">
        <v>1.92</v>
      </c>
      <c r="G1251" s="84">
        <v>24.81</v>
      </c>
      <c r="H1251" s="84">
        <v>85.58</v>
      </c>
      <c r="I1251" s="84">
        <v>106.98</v>
      </c>
      <c r="J1251" s="84"/>
      <c r="K1251" s="185">
        <v>131.35</v>
      </c>
      <c r="L1251" s="185">
        <f t="shared" si="118"/>
        <v>252.19199999999998</v>
      </c>
      <c r="M1251" s="185">
        <f t="shared" si="119"/>
        <v>555.32678399999998</v>
      </c>
      <c r="N1251" s="186">
        <f t="shared" si="120"/>
        <v>694.15847999999994</v>
      </c>
      <c r="O1251" s="398">
        <v>0</v>
      </c>
    </row>
    <row r="1252" spans="1:16" ht="28.5" customHeight="1" x14ac:dyDescent="0.25">
      <c r="B1252" s="59" t="s">
        <v>1031</v>
      </c>
      <c r="C1252" s="174" t="s">
        <v>272</v>
      </c>
      <c r="D1252" s="175" t="s">
        <v>171</v>
      </c>
      <c r="E1252" s="84"/>
      <c r="F1252" s="84">
        <v>2.5</v>
      </c>
      <c r="G1252" s="84">
        <v>32.299999999999997</v>
      </c>
      <c r="H1252" s="84">
        <v>111.44</v>
      </c>
      <c r="I1252" s="84">
        <v>139.29</v>
      </c>
      <c r="J1252" s="84"/>
      <c r="K1252" s="185">
        <v>131.35</v>
      </c>
      <c r="L1252" s="185">
        <f t="shared" si="118"/>
        <v>328.375</v>
      </c>
      <c r="M1252" s="185">
        <f t="shared" si="119"/>
        <v>723.08174999999994</v>
      </c>
      <c r="N1252" s="186">
        <f t="shared" si="120"/>
        <v>903.8521874999999</v>
      </c>
      <c r="O1252" s="398">
        <v>0</v>
      </c>
    </row>
    <row r="1253" spans="1:16" ht="32.25" customHeight="1" x14ac:dyDescent="0.25">
      <c r="B1253" s="59" t="s">
        <v>1032</v>
      </c>
      <c r="C1253" s="174" t="s">
        <v>272</v>
      </c>
      <c r="D1253" s="175" t="s">
        <v>171</v>
      </c>
      <c r="E1253" s="84"/>
      <c r="F1253" s="84">
        <v>0.62</v>
      </c>
      <c r="G1253" s="84">
        <v>8.01</v>
      </c>
      <c r="H1253" s="84">
        <v>27.64</v>
      </c>
      <c r="I1253" s="84">
        <v>34.54</v>
      </c>
      <c r="J1253" s="84">
        <v>36.5</v>
      </c>
      <c r="K1253" s="185">
        <v>131.35</v>
      </c>
      <c r="L1253" s="185">
        <f t="shared" si="118"/>
        <v>81.436999999999998</v>
      </c>
      <c r="M1253" s="185">
        <f t="shared" si="119"/>
        <v>179.324274</v>
      </c>
      <c r="N1253" s="186">
        <f t="shared" si="120"/>
        <v>224.15534250000002</v>
      </c>
      <c r="O1253" s="398">
        <f>M1253*$N$1*$N$3</f>
        <v>236.70804168000001</v>
      </c>
    </row>
    <row r="1254" spans="1:16" ht="29.25" customHeight="1" x14ac:dyDescent="0.25">
      <c r="A1254" s="113"/>
      <c r="B1254" s="59" t="s">
        <v>1033</v>
      </c>
      <c r="C1254" s="174" t="s">
        <v>272</v>
      </c>
      <c r="D1254" s="175" t="s">
        <v>171</v>
      </c>
      <c r="E1254" s="84"/>
      <c r="F1254" s="84">
        <v>0.96</v>
      </c>
      <c r="G1254" s="84">
        <v>12.4</v>
      </c>
      <c r="H1254" s="84">
        <v>42.79</v>
      </c>
      <c r="I1254" s="84">
        <v>53.49</v>
      </c>
      <c r="J1254" s="84">
        <v>56.5</v>
      </c>
      <c r="K1254" s="185">
        <v>131.35</v>
      </c>
      <c r="L1254" s="185">
        <f t="shared" si="118"/>
        <v>126.09599999999999</v>
      </c>
      <c r="M1254" s="185">
        <f t="shared" si="119"/>
        <v>277.66339199999999</v>
      </c>
      <c r="N1254" s="186">
        <f t="shared" si="120"/>
        <v>347.07923999999997</v>
      </c>
      <c r="O1254" s="398">
        <f>M1254*$N$1*$N$3</f>
        <v>366.51567743999999</v>
      </c>
      <c r="P1254" s="113"/>
    </row>
    <row r="1255" spans="1:16" ht="36" customHeight="1" x14ac:dyDescent="0.25">
      <c r="A1255" s="113"/>
      <c r="B1255" s="99" t="s">
        <v>1034</v>
      </c>
      <c r="C1255" s="248" t="s">
        <v>225</v>
      </c>
      <c r="D1255" s="249" t="s">
        <v>171</v>
      </c>
      <c r="E1255" s="248"/>
      <c r="F1255" s="248">
        <v>0.72</v>
      </c>
      <c r="G1255" s="248">
        <v>9.3000000000000007</v>
      </c>
      <c r="H1255" s="248">
        <v>32.090000000000003</v>
      </c>
      <c r="I1255" s="248">
        <v>40.119999999999997</v>
      </c>
      <c r="J1255" s="248">
        <v>42.4</v>
      </c>
      <c r="K1255" s="250">
        <v>131.35</v>
      </c>
      <c r="L1255" s="250">
        <f t="shared" si="118"/>
        <v>94.571999999999989</v>
      </c>
      <c r="M1255" s="250">
        <f t="shared" si="119"/>
        <v>208.24754399999998</v>
      </c>
      <c r="N1255" s="251">
        <f t="shared" si="120"/>
        <v>260.30942999999996</v>
      </c>
      <c r="O1255" s="405">
        <f>M1255*$N$1*$N$3</f>
        <v>274.88675807999999</v>
      </c>
      <c r="P1255" s="113"/>
    </row>
    <row r="1256" spans="1:16" ht="20.25" customHeight="1" x14ac:dyDescent="0.25">
      <c r="A1256" s="113"/>
      <c r="B1256" s="473" t="s">
        <v>1035</v>
      </c>
      <c r="C1256" s="473"/>
      <c r="D1256" s="473"/>
      <c r="E1256" s="473"/>
      <c r="F1256" s="473"/>
      <c r="G1256" s="473"/>
      <c r="H1256" s="473"/>
      <c r="I1256" s="473"/>
      <c r="J1256" s="473"/>
      <c r="K1256" s="116"/>
      <c r="L1256" s="117"/>
      <c r="M1256" s="116"/>
      <c r="N1256" s="147"/>
      <c r="O1256" s="392"/>
      <c r="P1256" s="113"/>
    </row>
    <row r="1257" spans="1:16" ht="59.25" customHeight="1" x14ac:dyDescent="0.25">
      <c r="A1257" s="113"/>
      <c r="B1257" s="473" t="s">
        <v>1036</v>
      </c>
      <c r="C1257" s="473"/>
      <c r="D1257" s="473"/>
      <c r="E1257" s="473"/>
      <c r="F1257" s="473"/>
      <c r="G1257" s="473"/>
      <c r="H1257" s="473"/>
      <c r="I1257" s="473"/>
      <c r="J1257" s="473"/>
      <c r="K1257" s="116"/>
      <c r="L1257" s="117"/>
      <c r="M1257" s="116"/>
      <c r="N1257" s="147"/>
      <c r="O1257" s="392"/>
      <c r="P1257" s="113"/>
    </row>
    <row r="1258" spans="1:16" s="34" customFormat="1" ht="20.25" customHeight="1" x14ac:dyDescent="0.25">
      <c r="A1258" s="40"/>
      <c r="B1258" s="473" t="s">
        <v>1037</v>
      </c>
      <c r="C1258" s="473"/>
      <c r="D1258" s="473"/>
      <c r="E1258" s="473"/>
      <c r="F1258" s="473"/>
      <c r="G1258" s="473"/>
      <c r="H1258" s="473"/>
      <c r="I1258" s="473"/>
      <c r="J1258" s="473"/>
      <c r="K1258" s="116"/>
      <c r="L1258" s="117"/>
      <c r="M1258" s="116"/>
      <c r="N1258" s="147"/>
      <c r="O1258" s="392"/>
      <c r="P1258" s="40"/>
    </row>
    <row r="1259" spans="1:16" ht="31.5" customHeight="1" x14ac:dyDescent="0.25">
      <c r="A1259" s="113"/>
      <c r="B1259" s="149"/>
      <c r="C1259" s="292"/>
      <c r="D1259" s="292"/>
      <c r="E1259" s="292"/>
      <c r="F1259" s="292"/>
      <c r="G1259" s="292"/>
      <c r="H1259" s="292"/>
      <c r="I1259" s="292"/>
      <c r="J1259" s="292"/>
      <c r="K1259" s="116"/>
      <c r="L1259" s="117"/>
      <c r="M1259" s="116"/>
      <c r="N1259" s="147"/>
      <c r="O1259" s="392"/>
      <c r="P1259" s="113"/>
    </row>
    <row r="1260" spans="1:16" ht="15" customHeight="1" x14ac:dyDescent="0.25">
      <c r="B1260" s="35" t="s">
        <v>1038</v>
      </c>
      <c r="C1260" s="37"/>
      <c r="D1260" s="37"/>
      <c r="E1260" s="37"/>
      <c r="F1260" s="37"/>
      <c r="G1260" s="37"/>
      <c r="H1260" s="37"/>
      <c r="I1260" s="37"/>
      <c r="J1260" s="37"/>
      <c r="K1260" s="38"/>
      <c r="L1260" s="36"/>
      <c r="M1260" s="38"/>
      <c r="N1260" s="39"/>
      <c r="O1260" s="379"/>
    </row>
    <row r="1261" spans="1:16" x14ac:dyDescent="0.25">
      <c r="B1261" s="114"/>
      <c r="C1261" s="115"/>
      <c r="D1261" s="115"/>
      <c r="E1261" s="115"/>
      <c r="F1261" s="115"/>
      <c r="G1261" s="115"/>
      <c r="H1261" s="115"/>
      <c r="I1261" s="115"/>
      <c r="J1261" s="115"/>
      <c r="K1261" s="116"/>
      <c r="L1261" s="117"/>
      <c r="M1261" s="116"/>
      <c r="N1261" s="147"/>
      <c r="O1261" s="392"/>
    </row>
    <row r="1262" spans="1:16" ht="31.5" customHeight="1" x14ac:dyDescent="0.25">
      <c r="B1262" s="448" t="s">
        <v>13</v>
      </c>
      <c r="C1262" s="449" t="s">
        <v>14</v>
      </c>
      <c r="D1262" s="449" t="s">
        <v>15</v>
      </c>
      <c r="E1262" s="449"/>
      <c r="F1262" s="449" t="s">
        <v>1027</v>
      </c>
      <c r="G1262" s="449" t="s">
        <v>17</v>
      </c>
      <c r="H1262" s="449" t="s">
        <v>21</v>
      </c>
      <c r="I1262" s="462" t="s">
        <v>19</v>
      </c>
      <c r="J1262" s="462"/>
      <c r="K1262" s="449" t="s">
        <v>20</v>
      </c>
      <c r="L1262" s="449" t="s">
        <v>17</v>
      </c>
      <c r="M1262" s="452" t="s">
        <v>21</v>
      </c>
      <c r="N1262" s="453" t="s">
        <v>19</v>
      </c>
      <c r="O1262" s="453"/>
    </row>
    <row r="1263" spans="1:16" ht="45.75" customHeight="1" x14ac:dyDescent="0.25">
      <c r="B1263" s="448"/>
      <c r="C1263" s="449"/>
      <c r="D1263" s="449"/>
      <c r="E1263" s="449"/>
      <c r="F1263" s="449"/>
      <c r="G1263" s="449"/>
      <c r="H1263" s="449"/>
      <c r="I1263" s="120" t="s">
        <v>22</v>
      </c>
      <c r="J1263" s="120" t="s">
        <v>23</v>
      </c>
      <c r="K1263" s="449"/>
      <c r="L1263" s="449"/>
      <c r="M1263" s="452"/>
      <c r="N1263" s="42" t="s">
        <v>1028</v>
      </c>
      <c r="O1263" s="380" t="s">
        <v>23</v>
      </c>
    </row>
    <row r="1264" spans="1:16" ht="30" x14ac:dyDescent="0.25">
      <c r="A1264" s="93"/>
      <c r="B1264" s="318" t="s">
        <v>1039</v>
      </c>
      <c r="C1264" s="174" t="s">
        <v>1040</v>
      </c>
      <c r="D1264" s="219" t="s">
        <v>171</v>
      </c>
      <c r="E1264" s="219"/>
      <c r="F1264" s="174">
        <v>2</v>
      </c>
      <c r="G1264" s="219">
        <v>25.84</v>
      </c>
      <c r="H1264" s="219">
        <v>304.5</v>
      </c>
      <c r="I1264" s="174">
        <v>380.82</v>
      </c>
      <c r="J1264" s="261"/>
      <c r="K1264" s="222">
        <v>131.35</v>
      </c>
      <c r="L1264" s="319">
        <f t="shared" ref="L1264:L1303" si="121">F1264*K1264</f>
        <v>262.7</v>
      </c>
      <c r="M1264" s="222">
        <f>(L1264+L1265+L1266)*2.202</f>
        <v>1997.4782399999997</v>
      </c>
      <c r="N1264" s="223">
        <f>M1264*$N$2</f>
        <v>2496.8477999999996</v>
      </c>
      <c r="O1264" s="401">
        <v>0</v>
      </c>
    </row>
    <row r="1265" spans="2:15" x14ac:dyDescent="0.25">
      <c r="B1265" s="59" t="s">
        <v>1041</v>
      </c>
      <c r="C1265" s="84"/>
      <c r="D1265" s="175" t="s">
        <v>563</v>
      </c>
      <c r="E1265" s="215"/>
      <c r="F1265" s="216">
        <v>2</v>
      </c>
      <c r="G1265" s="215">
        <v>29.06</v>
      </c>
      <c r="H1265" s="215"/>
      <c r="I1265" s="84"/>
      <c r="J1265" s="264"/>
      <c r="K1265" s="185">
        <v>148.79</v>
      </c>
      <c r="L1265" s="320">
        <f t="shared" si="121"/>
        <v>297.58</v>
      </c>
      <c r="M1265" s="185"/>
      <c r="N1265" s="186"/>
      <c r="O1265" s="398"/>
    </row>
    <row r="1266" spans="2:15" x14ac:dyDescent="0.25">
      <c r="B1266" s="59"/>
      <c r="C1266" s="84"/>
      <c r="D1266" s="175" t="s">
        <v>200</v>
      </c>
      <c r="E1266" s="215"/>
      <c r="F1266" s="216">
        <v>2</v>
      </c>
      <c r="G1266" s="215">
        <v>33.36</v>
      </c>
      <c r="H1266" s="215"/>
      <c r="I1266" s="84"/>
      <c r="J1266" s="84"/>
      <c r="K1266" s="57">
        <v>173.42</v>
      </c>
      <c r="L1266" s="185">
        <f t="shared" si="121"/>
        <v>346.84</v>
      </c>
      <c r="M1266" s="185"/>
      <c r="N1266" s="186"/>
      <c r="O1266" s="398"/>
    </row>
    <row r="1267" spans="2:15" x14ac:dyDescent="0.25">
      <c r="B1267" s="59" t="s">
        <v>158</v>
      </c>
      <c r="C1267" s="84" t="s">
        <v>105</v>
      </c>
      <c r="D1267" s="175" t="s">
        <v>171</v>
      </c>
      <c r="E1267" s="175"/>
      <c r="F1267" s="84">
        <v>2.6</v>
      </c>
      <c r="G1267" s="175">
        <v>33.590000000000003</v>
      </c>
      <c r="H1267" s="175">
        <v>407.36</v>
      </c>
      <c r="I1267" s="84">
        <v>509.19</v>
      </c>
      <c r="J1267" s="84"/>
      <c r="K1267" s="239">
        <v>131.35</v>
      </c>
      <c r="L1267" s="185">
        <f t="shared" si="121"/>
        <v>341.51</v>
      </c>
      <c r="M1267" s="185">
        <f>(L1267+L1268+L1269)*2.202</f>
        <v>2673.0958799999999</v>
      </c>
      <c r="N1267" s="186">
        <f>M1267*$N$2</f>
        <v>3341.36985</v>
      </c>
      <c r="O1267" s="398">
        <v>0</v>
      </c>
    </row>
    <row r="1268" spans="2:15" x14ac:dyDescent="0.25">
      <c r="B1268" s="59"/>
      <c r="C1268" s="84"/>
      <c r="D1268" s="175" t="s">
        <v>563</v>
      </c>
      <c r="E1268" s="175"/>
      <c r="F1268" s="84">
        <v>2.6</v>
      </c>
      <c r="G1268" s="175">
        <v>37.78</v>
      </c>
      <c r="H1268" s="175"/>
      <c r="I1268" s="84"/>
      <c r="J1268" s="84"/>
      <c r="K1268" s="185">
        <v>148.79</v>
      </c>
      <c r="L1268" s="185">
        <f t="shared" si="121"/>
        <v>386.85399999999998</v>
      </c>
      <c r="M1268" s="185"/>
      <c r="N1268" s="186"/>
      <c r="O1268" s="398"/>
    </row>
    <row r="1269" spans="2:15" x14ac:dyDescent="0.25">
      <c r="B1269" s="59"/>
      <c r="C1269" s="84"/>
      <c r="D1269" s="175" t="s">
        <v>200</v>
      </c>
      <c r="E1269" s="175"/>
      <c r="F1269" s="84">
        <v>2.8</v>
      </c>
      <c r="G1269" s="175">
        <v>46.7</v>
      </c>
      <c r="H1269" s="175"/>
      <c r="I1269" s="84"/>
      <c r="J1269" s="84"/>
      <c r="K1269" s="57">
        <v>173.42</v>
      </c>
      <c r="L1269" s="185">
        <f t="shared" si="121"/>
        <v>485.57599999999991</v>
      </c>
      <c r="M1269" s="185"/>
      <c r="N1269" s="186"/>
      <c r="O1269" s="398"/>
    </row>
    <row r="1270" spans="2:15" ht="15" customHeight="1" x14ac:dyDescent="0.25">
      <c r="B1270" s="495" t="s">
        <v>1042</v>
      </c>
      <c r="C1270" s="84" t="s">
        <v>105</v>
      </c>
      <c r="D1270" s="175" t="s">
        <v>1043</v>
      </c>
      <c r="E1270" s="234"/>
      <c r="F1270" s="235">
        <v>3.7</v>
      </c>
      <c r="G1270" s="234">
        <v>47.8</v>
      </c>
      <c r="H1270" s="234">
        <v>569.07000000000005</v>
      </c>
      <c r="I1270" s="235">
        <v>711.34</v>
      </c>
      <c r="J1270" s="84"/>
      <c r="K1270" s="239">
        <v>131.35</v>
      </c>
      <c r="L1270" s="185">
        <f t="shared" si="121"/>
        <v>485.995</v>
      </c>
      <c r="M1270" s="185">
        <f>(L1270+L1271+L1272)*2.202</f>
        <v>3733.5218279999999</v>
      </c>
      <c r="N1270" s="186">
        <f>M1270*$N$2</f>
        <v>4666.9022850000001</v>
      </c>
      <c r="O1270" s="398">
        <v>0</v>
      </c>
    </row>
    <row r="1271" spans="2:15" x14ac:dyDescent="0.25">
      <c r="B1271" s="495"/>
      <c r="C1271" s="84"/>
      <c r="D1271" s="175" t="s">
        <v>563</v>
      </c>
      <c r="E1271" s="234"/>
      <c r="F1271" s="235">
        <v>3.7</v>
      </c>
      <c r="G1271" s="234">
        <v>53.76</v>
      </c>
      <c r="H1271" s="234"/>
      <c r="I1271" s="235"/>
      <c r="J1271" s="84"/>
      <c r="K1271" s="185">
        <v>148.79</v>
      </c>
      <c r="L1271" s="185">
        <f t="shared" si="121"/>
        <v>550.52300000000002</v>
      </c>
      <c r="M1271" s="185"/>
      <c r="N1271" s="186"/>
      <c r="O1271" s="398"/>
    </row>
    <row r="1272" spans="2:15" x14ac:dyDescent="0.25">
      <c r="B1272" s="495"/>
      <c r="C1272" s="84"/>
      <c r="D1272" s="175" t="s">
        <v>200</v>
      </c>
      <c r="E1272" s="234"/>
      <c r="F1272" s="235">
        <v>3.8</v>
      </c>
      <c r="G1272" s="234">
        <v>63.38</v>
      </c>
      <c r="H1272" s="234"/>
      <c r="I1272" s="235"/>
      <c r="J1272" s="84"/>
      <c r="K1272" s="57">
        <v>173.42</v>
      </c>
      <c r="L1272" s="185">
        <f t="shared" si="121"/>
        <v>658.99599999999987</v>
      </c>
      <c r="M1272" s="185"/>
      <c r="N1272" s="186"/>
      <c r="O1272" s="398"/>
    </row>
    <row r="1273" spans="2:15" x14ac:dyDescent="0.25">
      <c r="B1273" s="53" t="s">
        <v>138</v>
      </c>
      <c r="C1273" s="91" t="s">
        <v>105</v>
      </c>
      <c r="D1273" s="175" t="s">
        <v>171</v>
      </c>
      <c r="E1273" s="234"/>
      <c r="F1273" s="235">
        <v>5</v>
      </c>
      <c r="G1273" s="234">
        <v>64.599999999999994</v>
      </c>
      <c r="H1273" s="234">
        <v>761.24</v>
      </c>
      <c r="I1273" s="235">
        <v>951.55</v>
      </c>
      <c r="J1273" s="84"/>
      <c r="K1273" s="239">
        <v>131.35</v>
      </c>
      <c r="L1273" s="185">
        <f t="shared" si="121"/>
        <v>656.75</v>
      </c>
      <c r="M1273" s="185">
        <f>(L1273+L1274+L1275)*2.202</f>
        <v>4993.6955999999991</v>
      </c>
      <c r="N1273" s="186">
        <f>M1273*$N$2</f>
        <v>6242.1194999999989</v>
      </c>
      <c r="O1273" s="398">
        <v>0</v>
      </c>
    </row>
    <row r="1274" spans="2:15" x14ac:dyDescent="0.25">
      <c r="B1274" s="271" t="s">
        <v>1044</v>
      </c>
      <c r="C1274" s="91"/>
      <c r="D1274" s="175" t="s">
        <v>563</v>
      </c>
      <c r="E1274" s="234"/>
      <c r="F1274" s="235">
        <v>5</v>
      </c>
      <c r="G1274" s="234">
        <v>72.650000000000006</v>
      </c>
      <c r="H1274" s="234"/>
      <c r="I1274" s="235"/>
      <c r="J1274" s="84"/>
      <c r="K1274" s="185">
        <v>148.79</v>
      </c>
      <c r="L1274" s="185">
        <f t="shared" si="121"/>
        <v>743.94999999999993</v>
      </c>
      <c r="M1274" s="185"/>
      <c r="N1274" s="186"/>
      <c r="O1274" s="398"/>
    </row>
    <row r="1275" spans="2:15" x14ac:dyDescent="0.25">
      <c r="B1275" s="61"/>
      <c r="C1275" s="91"/>
      <c r="D1275" s="175" t="s">
        <v>200</v>
      </c>
      <c r="E1275" s="234"/>
      <c r="F1275" s="235">
        <v>5</v>
      </c>
      <c r="G1275" s="234">
        <v>83.4</v>
      </c>
      <c r="H1275" s="234"/>
      <c r="I1275" s="235"/>
      <c r="J1275" s="84"/>
      <c r="K1275" s="57">
        <v>173.42</v>
      </c>
      <c r="L1275" s="185">
        <f t="shared" si="121"/>
        <v>867.09999999999991</v>
      </c>
      <c r="M1275" s="185"/>
      <c r="N1275" s="186"/>
      <c r="O1275" s="398"/>
    </row>
    <row r="1276" spans="2:15" x14ac:dyDescent="0.25">
      <c r="B1276" s="53" t="s">
        <v>1045</v>
      </c>
      <c r="C1276" s="91" t="s">
        <v>105</v>
      </c>
      <c r="D1276" s="175" t="s">
        <v>171</v>
      </c>
      <c r="E1276" s="234"/>
      <c r="F1276" s="216">
        <v>6.28</v>
      </c>
      <c r="G1276" s="234">
        <v>81.14</v>
      </c>
      <c r="H1276" s="234">
        <v>957.27</v>
      </c>
      <c r="I1276" s="235">
        <v>1196.5899999999999</v>
      </c>
      <c r="J1276" s="84"/>
      <c r="K1276" s="239">
        <v>131.35</v>
      </c>
      <c r="L1276" s="185">
        <f t="shared" si="121"/>
        <v>824.87800000000004</v>
      </c>
      <c r="M1276" s="185">
        <f>(L1276+L1277+L1278)*2.202</f>
        <v>6279.719090399999</v>
      </c>
      <c r="N1276" s="186">
        <f>M1276*$N$2</f>
        <v>7849.6488629999985</v>
      </c>
      <c r="O1276" s="398">
        <v>0</v>
      </c>
    </row>
    <row r="1277" spans="2:15" x14ac:dyDescent="0.25">
      <c r="B1277" s="61" t="s">
        <v>1046</v>
      </c>
      <c r="C1277" s="91"/>
      <c r="D1277" s="175" t="s">
        <v>563</v>
      </c>
      <c r="E1277" s="234"/>
      <c r="F1277" s="235">
        <v>6.28</v>
      </c>
      <c r="G1277" s="234">
        <v>91.25</v>
      </c>
      <c r="H1277" s="234"/>
      <c r="I1277" s="235"/>
      <c r="J1277" s="84"/>
      <c r="K1277" s="185">
        <v>148.79</v>
      </c>
      <c r="L1277" s="185">
        <f t="shared" si="121"/>
        <v>934.40120000000002</v>
      </c>
      <c r="M1277" s="185"/>
      <c r="N1277" s="186"/>
      <c r="O1277" s="398"/>
    </row>
    <row r="1278" spans="2:15" x14ac:dyDescent="0.25">
      <c r="B1278" s="44"/>
      <c r="C1278" s="91"/>
      <c r="D1278" s="175" t="s">
        <v>200</v>
      </c>
      <c r="E1278" s="234"/>
      <c r="F1278" s="235">
        <v>6.3</v>
      </c>
      <c r="G1278" s="234">
        <v>105.08</v>
      </c>
      <c r="H1278" s="234"/>
      <c r="I1278" s="235"/>
      <c r="J1278" s="84"/>
      <c r="K1278" s="57">
        <v>173.42</v>
      </c>
      <c r="L1278" s="185">
        <f t="shared" si="121"/>
        <v>1092.5459999999998</v>
      </c>
      <c r="M1278" s="185"/>
      <c r="N1278" s="186"/>
      <c r="O1278" s="398"/>
    </row>
    <row r="1279" spans="2:15" x14ac:dyDescent="0.25">
      <c r="B1279" s="61" t="s">
        <v>1047</v>
      </c>
      <c r="C1279" s="91" t="s">
        <v>105</v>
      </c>
      <c r="D1279" s="175" t="s">
        <v>171</v>
      </c>
      <c r="E1279" s="234"/>
      <c r="F1279" s="235">
        <v>12.24</v>
      </c>
      <c r="G1279" s="234">
        <v>158.13999999999999</v>
      </c>
      <c r="H1279" s="234">
        <v>1863.52</v>
      </c>
      <c r="I1279" s="235">
        <v>2329.4</v>
      </c>
      <c r="J1279" s="84"/>
      <c r="K1279" s="239">
        <v>131.35</v>
      </c>
      <c r="L1279" s="185">
        <f t="shared" si="121"/>
        <v>1607.7239999999999</v>
      </c>
      <c r="M1279" s="185">
        <f>(L1279+L1280+L1281)*2.202</f>
        <v>12224.566828799998</v>
      </c>
      <c r="N1279" s="186">
        <f>M1279*$N$2</f>
        <v>15280.708535999998</v>
      </c>
      <c r="O1279" s="398">
        <v>0</v>
      </c>
    </row>
    <row r="1280" spans="2:15" x14ac:dyDescent="0.25">
      <c r="B1280" s="61"/>
      <c r="C1280" s="91"/>
      <c r="D1280" s="175" t="s">
        <v>563</v>
      </c>
      <c r="E1280" s="234"/>
      <c r="F1280" s="216">
        <v>12.24</v>
      </c>
      <c r="G1280" s="234">
        <v>177.85</v>
      </c>
      <c r="H1280" s="234"/>
      <c r="I1280" s="235"/>
      <c r="J1280" s="84"/>
      <c r="K1280" s="185">
        <v>148.79</v>
      </c>
      <c r="L1280" s="185">
        <f t="shared" si="121"/>
        <v>1821.1895999999999</v>
      </c>
      <c r="M1280" s="185"/>
      <c r="N1280" s="186"/>
      <c r="O1280" s="398"/>
    </row>
    <row r="1281" spans="2:15" x14ac:dyDescent="0.25">
      <c r="B1281" s="62" t="s">
        <v>1048</v>
      </c>
      <c r="C1281" s="91"/>
      <c r="D1281" s="175" t="s">
        <v>200</v>
      </c>
      <c r="E1281" s="234"/>
      <c r="F1281" s="235">
        <v>12.24</v>
      </c>
      <c r="G1281" s="234">
        <v>204.16</v>
      </c>
      <c r="H1281" s="234"/>
      <c r="I1281" s="235"/>
      <c r="J1281" s="84"/>
      <c r="K1281" s="57">
        <v>173.42</v>
      </c>
      <c r="L1281" s="185">
        <f t="shared" si="121"/>
        <v>2122.6608000000001</v>
      </c>
      <c r="M1281" s="185"/>
      <c r="N1281" s="186"/>
      <c r="O1281" s="398"/>
    </row>
    <row r="1282" spans="2:15" ht="15" customHeight="1" x14ac:dyDescent="0.25">
      <c r="B1282" s="474" t="s">
        <v>1049</v>
      </c>
      <c r="C1282" s="91" t="s">
        <v>1050</v>
      </c>
      <c r="D1282" s="175" t="s">
        <v>563</v>
      </c>
      <c r="E1282" s="54"/>
      <c r="F1282" s="54">
        <v>2.16</v>
      </c>
      <c r="G1282" s="54">
        <v>31.36</v>
      </c>
      <c r="H1282" s="54">
        <v>232.58</v>
      </c>
      <c r="I1282" s="54">
        <v>290.72000000000003</v>
      </c>
      <c r="J1282" s="54">
        <v>307</v>
      </c>
      <c r="K1282" s="185">
        <v>148.79</v>
      </c>
      <c r="L1282" s="57">
        <f t="shared" si="121"/>
        <v>321.38639999999998</v>
      </c>
      <c r="M1282" s="57">
        <f>(L1282+L1283)*2.202</f>
        <v>1532.5338672</v>
      </c>
      <c r="N1282" s="58">
        <f>M1282*$N$2</f>
        <v>1915.667334</v>
      </c>
      <c r="O1282" s="382">
        <f>M1282*$N$1*$N$3</f>
        <v>2022.9447047040003</v>
      </c>
    </row>
    <row r="1283" spans="2:15" x14ac:dyDescent="0.25">
      <c r="B1283" s="474"/>
      <c r="C1283" s="91"/>
      <c r="D1283" s="175" t="s">
        <v>200</v>
      </c>
      <c r="E1283" s="54"/>
      <c r="F1283" s="54">
        <v>2.16</v>
      </c>
      <c r="G1283" s="54">
        <v>36.03</v>
      </c>
      <c r="H1283" s="54"/>
      <c r="I1283" s="54"/>
      <c r="J1283" s="54"/>
      <c r="K1283" s="57">
        <v>173.42</v>
      </c>
      <c r="L1283" s="57">
        <f t="shared" si="121"/>
        <v>374.5872</v>
      </c>
      <c r="M1283" s="57"/>
      <c r="N1283" s="58"/>
      <c r="O1283" s="382"/>
    </row>
    <row r="1284" spans="2:15" x14ac:dyDescent="0.25">
      <c r="B1284" s="53" t="s">
        <v>1051</v>
      </c>
      <c r="C1284" s="91" t="s">
        <v>105</v>
      </c>
      <c r="D1284" s="175" t="s">
        <v>563</v>
      </c>
      <c r="E1284" s="54"/>
      <c r="F1284" s="54">
        <v>4.2</v>
      </c>
      <c r="G1284" s="54">
        <v>61.03</v>
      </c>
      <c r="H1284" s="54">
        <v>452.23</v>
      </c>
      <c r="I1284" s="54">
        <v>565.29</v>
      </c>
      <c r="J1284" s="54">
        <v>596.9</v>
      </c>
      <c r="K1284" s="185">
        <v>148.79</v>
      </c>
      <c r="L1284" s="57">
        <f t="shared" si="121"/>
        <v>624.91800000000001</v>
      </c>
      <c r="M1284" s="57">
        <f>(L1284+L1285)*2.202</f>
        <v>2979.9269640000002</v>
      </c>
      <c r="N1284" s="58">
        <f>M1284*$N$2</f>
        <v>3724.9087050000003</v>
      </c>
      <c r="O1284" s="382">
        <f>M1284*$N$1*$N$3</f>
        <v>3933.5035924800004</v>
      </c>
    </row>
    <row r="1285" spans="2:15" x14ac:dyDescent="0.25">
      <c r="B1285" s="61"/>
      <c r="C1285" s="91"/>
      <c r="D1285" s="175" t="s">
        <v>200</v>
      </c>
      <c r="E1285" s="54"/>
      <c r="F1285" s="54">
        <v>4.2</v>
      </c>
      <c r="G1285" s="54">
        <v>70.06</v>
      </c>
      <c r="H1285" s="54"/>
      <c r="I1285" s="54"/>
      <c r="J1285" s="54"/>
      <c r="K1285" s="57">
        <v>173.42</v>
      </c>
      <c r="L1285" s="57">
        <f t="shared" si="121"/>
        <v>728.36400000000003</v>
      </c>
      <c r="M1285" s="57"/>
      <c r="N1285" s="58"/>
      <c r="O1285" s="382"/>
    </row>
    <row r="1286" spans="2:15" x14ac:dyDescent="0.25">
      <c r="B1286" s="53" t="s">
        <v>1052</v>
      </c>
      <c r="C1286" s="91" t="s">
        <v>105</v>
      </c>
      <c r="D1286" s="175" t="s">
        <v>126</v>
      </c>
      <c r="E1286" s="54"/>
      <c r="F1286" s="54">
        <v>9.35</v>
      </c>
      <c r="G1286" s="54">
        <v>135.86000000000001</v>
      </c>
      <c r="H1286" s="54">
        <v>1006.76</v>
      </c>
      <c r="I1286" s="54">
        <v>1258.45</v>
      </c>
      <c r="J1286" s="54">
        <v>1328.9</v>
      </c>
      <c r="K1286" s="185">
        <v>148.79</v>
      </c>
      <c r="L1286" s="57">
        <f t="shared" si="121"/>
        <v>1391.1864999999998</v>
      </c>
      <c r="M1286" s="57">
        <f>(L1286+L1287)*2.202</f>
        <v>6633.8850269999994</v>
      </c>
      <c r="N1286" s="58">
        <f>M1286*$N$2</f>
        <v>8292.3562837499994</v>
      </c>
      <c r="O1286" s="382">
        <f>M1286*$N$1*$N$3</f>
        <v>8756.7282356399992</v>
      </c>
    </row>
    <row r="1287" spans="2:15" x14ac:dyDescent="0.25">
      <c r="B1287" s="61" t="s">
        <v>1046</v>
      </c>
      <c r="C1287" s="91"/>
      <c r="D1287" s="175" t="s">
        <v>200</v>
      </c>
      <c r="E1287" s="54"/>
      <c r="F1287" s="54">
        <v>9.35</v>
      </c>
      <c r="G1287" s="54">
        <v>155.96</v>
      </c>
      <c r="H1287" s="54"/>
      <c r="I1287" s="54"/>
      <c r="J1287" s="54"/>
      <c r="K1287" s="57">
        <v>173.42</v>
      </c>
      <c r="L1287" s="57">
        <f t="shared" si="121"/>
        <v>1621.4769999999999</v>
      </c>
      <c r="M1287" s="57"/>
      <c r="N1287" s="58"/>
      <c r="O1287" s="382"/>
    </row>
    <row r="1288" spans="2:15" x14ac:dyDescent="0.25">
      <c r="B1288" s="53" t="s">
        <v>1053</v>
      </c>
      <c r="C1288" s="91" t="s">
        <v>105</v>
      </c>
      <c r="D1288" s="175" t="s">
        <v>126</v>
      </c>
      <c r="E1288" s="54"/>
      <c r="F1288" s="54">
        <v>12.25</v>
      </c>
      <c r="G1288" s="54">
        <v>177.99</v>
      </c>
      <c r="H1288" s="54">
        <v>1319.01</v>
      </c>
      <c r="I1288" s="54">
        <v>1648.77</v>
      </c>
      <c r="J1288" s="54">
        <v>1741.1</v>
      </c>
      <c r="K1288" s="185">
        <v>148.79</v>
      </c>
      <c r="L1288" s="57">
        <f t="shared" si="121"/>
        <v>1822.6775</v>
      </c>
      <c r="M1288" s="57">
        <f>(L1288+L1289)*2.202</f>
        <v>8691.4536449999996</v>
      </c>
      <c r="N1288" s="58">
        <f>M1288*$N$2</f>
        <v>10864.31705625</v>
      </c>
      <c r="O1288" s="382">
        <f>M1288*$N$1*$N$3</f>
        <v>11472.7188114</v>
      </c>
    </row>
    <row r="1289" spans="2:15" x14ac:dyDescent="0.25">
      <c r="B1289" s="61"/>
      <c r="C1289" s="182"/>
      <c r="D1289" s="175" t="s">
        <v>200</v>
      </c>
      <c r="E1289" s="65"/>
      <c r="F1289" s="65">
        <v>12.25</v>
      </c>
      <c r="G1289" s="65">
        <v>204.33</v>
      </c>
      <c r="H1289" s="65"/>
      <c r="I1289" s="65"/>
      <c r="J1289" s="65"/>
      <c r="K1289" s="57">
        <v>173.42</v>
      </c>
      <c r="L1289" s="66">
        <f t="shared" si="121"/>
        <v>2124.395</v>
      </c>
      <c r="M1289" s="66"/>
      <c r="N1289" s="67"/>
      <c r="O1289" s="383"/>
    </row>
    <row r="1290" spans="2:15" x14ac:dyDescent="0.25">
      <c r="B1290" s="447" t="s">
        <v>2027</v>
      </c>
      <c r="C1290" s="84" t="s">
        <v>225</v>
      </c>
      <c r="D1290" s="175" t="s">
        <v>126</v>
      </c>
      <c r="E1290" s="175"/>
      <c r="F1290" s="84">
        <v>2.83</v>
      </c>
      <c r="G1290" s="175">
        <v>41.85</v>
      </c>
      <c r="H1290" s="175">
        <v>144.37</v>
      </c>
      <c r="I1290" s="84">
        <v>180.46</v>
      </c>
      <c r="J1290" s="84">
        <v>190.6</v>
      </c>
      <c r="K1290" s="185">
        <v>148.79</v>
      </c>
      <c r="L1290" s="185">
        <f t="shared" si="121"/>
        <v>421.07569999999998</v>
      </c>
      <c r="M1290" s="185">
        <f>L1290*2.202</f>
        <v>927.20869139999991</v>
      </c>
      <c r="N1290" s="186">
        <f>M1290*$N$2</f>
        <v>1159.0108642499999</v>
      </c>
      <c r="O1290" s="398">
        <f>M1290*$N$1*$N$3</f>
        <v>1223.9154726479999</v>
      </c>
    </row>
    <row r="1291" spans="2:15" x14ac:dyDescent="0.25">
      <c r="B1291" s="53" t="s">
        <v>1054</v>
      </c>
      <c r="C1291" s="84" t="s">
        <v>105</v>
      </c>
      <c r="D1291" s="175" t="s">
        <v>126</v>
      </c>
      <c r="E1291" s="175"/>
      <c r="F1291" s="84">
        <v>5.76</v>
      </c>
      <c r="G1291" s="175">
        <v>83.69</v>
      </c>
      <c r="H1291" s="175">
        <v>288.74</v>
      </c>
      <c r="I1291" s="84">
        <v>360.93</v>
      </c>
      <c r="J1291" s="84">
        <v>381.1</v>
      </c>
      <c r="K1291" s="185">
        <v>148.79</v>
      </c>
      <c r="L1291" s="185">
        <f t="shared" si="121"/>
        <v>857.03039999999987</v>
      </c>
      <c r="M1291" s="185">
        <f>L1291*2.202</f>
        <v>1887.1809407999997</v>
      </c>
      <c r="N1291" s="186">
        <f>M1291*$N$2</f>
        <v>2358.9761759999997</v>
      </c>
      <c r="O1291" s="398">
        <f>M1291*$N$1*$N$3</f>
        <v>2491.0788418559996</v>
      </c>
    </row>
    <row r="1292" spans="2:15" ht="15" customHeight="1" x14ac:dyDescent="0.25">
      <c r="B1292" s="474" t="s">
        <v>1055</v>
      </c>
      <c r="C1292" s="91" t="s">
        <v>105</v>
      </c>
      <c r="D1292" s="175" t="s">
        <v>126</v>
      </c>
      <c r="E1292" s="175"/>
      <c r="F1292" s="84">
        <v>2</v>
      </c>
      <c r="G1292" s="175">
        <v>23.06</v>
      </c>
      <c r="H1292" s="175">
        <v>215.35</v>
      </c>
      <c r="I1292" s="84">
        <v>269.19</v>
      </c>
      <c r="J1292" s="84">
        <v>284.3</v>
      </c>
      <c r="K1292" s="185">
        <v>148.79</v>
      </c>
      <c r="L1292" s="185">
        <f t="shared" si="121"/>
        <v>297.58</v>
      </c>
      <c r="M1292" s="185">
        <f>(L1292+L1293)*2.202</f>
        <v>1419.0128399999999</v>
      </c>
      <c r="N1292" s="186">
        <f>M1292*$N$2</f>
        <v>1773.7660499999997</v>
      </c>
      <c r="O1292" s="398">
        <f>M1292*$N$1*$N$3</f>
        <v>1873.0969487999998</v>
      </c>
    </row>
    <row r="1293" spans="2:15" x14ac:dyDescent="0.25">
      <c r="B1293" s="474"/>
      <c r="C1293" s="91"/>
      <c r="D1293" s="175" t="s">
        <v>200</v>
      </c>
      <c r="E1293" s="175"/>
      <c r="F1293" s="84">
        <v>2</v>
      </c>
      <c r="G1293" s="175">
        <v>33.36</v>
      </c>
      <c r="H1293" s="175"/>
      <c r="I1293" s="84"/>
      <c r="J1293" s="84"/>
      <c r="K1293" s="57">
        <v>173.42</v>
      </c>
      <c r="L1293" s="185">
        <f t="shared" si="121"/>
        <v>346.84</v>
      </c>
      <c r="M1293" s="185"/>
      <c r="N1293" s="186"/>
      <c r="O1293" s="398"/>
    </row>
    <row r="1294" spans="2:15" x14ac:dyDescent="0.25">
      <c r="B1294" s="61" t="s">
        <v>1056</v>
      </c>
      <c r="C1294" s="88" t="s">
        <v>105</v>
      </c>
      <c r="D1294" s="219" t="s">
        <v>126</v>
      </c>
      <c r="E1294" s="219"/>
      <c r="F1294" s="174">
        <v>8.5</v>
      </c>
      <c r="G1294" s="219">
        <v>123.51</v>
      </c>
      <c r="H1294" s="219">
        <v>915.23</v>
      </c>
      <c r="I1294" s="174">
        <v>1144.04</v>
      </c>
      <c r="J1294" s="174">
        <v>1208.0999999999999</v>
      </c>
      <c r="K1294" s="185">
        <v>148.79</v>
      </c>
      <c r="L1294" s="222">
        <f t="shared" si="121"/>
        <v>1264.7149999999999</v>
      </c>
      <c r="M1294" s="222">
        <f>(L1294+L1295)*2.202</f>
        <v>6030.8045699999993</v>
      </c>
      <c r="N1294" s="223">
        <f>M1294*$N$2</f>
        <v>7538.5057124999994</v>
      </c>
      <c r="O1294" s="402">
        <f>M1294*$N$1*$N$3</f>
        <v>7960.6620323999987</v>
      </c>
    </row>
    <row r="1295" spans="2:15" x14ac:dyDescent="0.25">
      <c r="B1295" s="44"/>
      <c r="C1295" s="91"/>
      <c r="D1295" s="175" t="s">
        <v>200</v>
      </c>
      <c r="E1295" s="175"/>
      <c r="F1295" s="84">
        <v>8.5</v>
      </c>
      <c r="G1295" s="175">
        <v>141.78</v>
      </c>
      <c r="H1295" s="175"/>
      <c r="I1295" s="84"/>
      <c r="J1295" s="84"/>
      <c r="K1295" s="57">
        <v>173.42</v>
      </c>
      <c r="L1295" s="185">
        <f t="shared" si="121"/>
        <v>1474.07</v>
      </c>
      <c r="M1295" s="185"/>
      <c r="N1295" s="186"/>
      <c r="O1295" s="398"/>
    </row>
    <row r="1296" spans="2:15" x14ac:dyDescent="0.25">
      <c r="B1296" s="44" t="s">
        <v>1057</v>
      </c>
      <c r="C1296" s="84" t="s">
        <v>1058</v>
      </c>
      <c r="D1296" s="175" t="s">
        <v>126</v>
      </c>
      <c r="E1296" s="175"/>
      <c r="F1296" s="84">
        <v>2</v>
      </c>
      <c r="G1296" s="175">
        <v>29.06</v>
      </c>
      <c r="H1296" s="175">
        <v>100.26</v>
      </c>
      <c r="I1296" s="84">
        <v>125.32</v>
      </c>
      <c r="J1296" s="84">
        <v>132.30000000000001</v>
      </c>
      <c r="K1296" s="185">
        <v>148.79</v>
      </c>
      <c r="L1296" s="185">
        <f t="shared" si="121"/>
        <v>297.58</v>
      </c>
      <c r="M1296" s="185">
        <f>L1296*2.202</f>
        <v>655.27116000000001</v>
      </c>
      <c r="N1296" s="186">
        <f>M1296*$N$2</f>
        <v>819.08895000000007</v>
      </c>
      <c r="O1296" s="398">
        <f>M1296*$N$1*$N$3</f>
        <v>864.95793120000008</v>
      </c>
    </row>
    <row r="1297" spans="2:15" x14ac:dyDescent="0.25">
      <c r="B1297" s="59" t="s">
        <v>1059</v>
      </c>
      <c r="C1297" s="84" t="s">
        <v>105</v>
      </c>
      <c r="D1297" s="175" t="s">
        <v>126</v>
      </c>
      <c r="E1297" s="175"/>
      <c r="F1297" s="84">
        <v>1</v>
      </c>
      <c r="G1297" s="175">
        <v>14.53</v>
      </c>
      <c r="H1297" s="175">
        <v>50.13</v>
      </c>
      <c r="I1297" s="84">
        <v>62.66</v>
      </c>
      <c r="J1297" s="84">
        <v>66.2</v>
      </c>
      <c r="K1297" s="185">
        <v>148.79</v>
      </c>
      <c r="L1297" s="185">
        <f t="shared" si="121"/>
        <v>148.79</v>
      </c>
      <c r="M1297" s="185">
        <f>L1297*2.202</f>
        <v>327.63558</v>
      </c>
      <c r="N1297" s="186">
        <f>M1297*$N$2</f>
        <v>409.54447500000003</v>
      </c>
      <c r="O1297" s="398">
        <f>M1297*$N$1*$N$3</f>
        <v>432.47896560000004</v>
      </c>
    </row>
    <row r="1298" spans="2:15" x14ac:dyDescent="0.25">
      <c r="B1298" s="53" t="s">
        <v>1060</v>
      </c>
      <c r="C1298" s="84" t="s">
        <v>105</v>
      </c>
      <c r="D1298" s="175" t="s">
        <v>126</v>
      </c>
      <c r="E1298" s="175"/>
      <c r="F1298" s="84">
        <v>2</v>
      </c>
      <c r="G1298" s="175">
        <v>29.06</v>
      </c>
      <c r="H1298" s="175">
        <v>100.26</v>
      </c>
      <c r="I1298" s="84">
        <v>125.32</v>
      </c>
      <c r="J1298" s="84">
        <v>132.30000000000001</v>
      </c>
      <c r="K1298" s="185">
        <v>148.79</v>
      </c>
      <c r="L1298" s="185">
        <f t="shared" si="121"/>
        <v>297.58</v>
      </c>
      <c r="M1298" s="185">
        <f>L1298*2.202</f>
        <v>655.27116000000001</v>
      </c>
      <c r="N1298" s="186">
        <f>M1298*$N$2</f>
        <v>819.08895000000007</v>
      </c>
      <c r="O1298" s="398">
        <f>M1298*$N$1*$N$3</f>
        <v>864.95793120000008</v>
      </c>
    </row>
    <row r="1299" spans="2:15" x14ac:dyDescent="0.25">
      <c r="B1299" s="53" t="s">
        <v>1061</v>
      </c>
      <c r="C1299" s="91" t="s">
        <v>1040</v>
      </c>
      <c r="D1299" s="175" t="s">
        <v>171</v>
      </c>
      <c r="E1299" s="175"/>
      <c r="F1299" s="84">
        <v>0.64</v>
      </c>
      <c r="G1299" s="175">
        <v>8.27</v>
      </c>
      <c r="H1299" s="175">
        <v>44.57</v>
      </c>
      <c r="I1299" s="84">
        <v>55.71</v>
      </c>
      <c r="J1299" s="84"/>
      <c r="K1299" s="239">
        <v>131.35</v>
      </c>
      <c r="L1299" s="185">
        <f t="shared" si="121"/>
        <v>84.063999999999993</v>
      </c>
      <c r="M1299" s="185">
        <f>(L1299+L1300)*2.202</f>
        <v>289.95231359999997</v>
      </c>
      <c r="N1299" s="186">
        <f>M1299*$N$2</f>
        <v>362.44039199999997</v>
      </c>
      <c r="O1299" s="398">
        <v>0</v>
      </c>
    </row>
    <row r="1300" spans="2:15" x14ac:dyDescent="0.25">
      <c r="B1300" s="44"/>
      <c r="C1300" s="91"/>
      <c r="D1300" s="175" t="s">
        <v>126</v>
      </c>
      <c r="E1300" s="175"/>
      <c r="F1300" s="84">
        <v>0.32</v>
      </c>
      <c r="G1300" s="175">
        <v>4.6500000000000004</v>
      </c>
      <c r="H1300" s="175"/>
      <c r="I1300" s="84"/>
      <c r="J1300" s="84"/>
      <c r="K1300" s="185">
        <v>148.79</v>
      </c>
      <c r="L1300" s="185">
        <f t="shared" si="121"/>
        <v>47.6128</v>
      </c>
      <c r="M1300" s="185"/>
      <c r="N1300" s="186"/>
      <c r="O1300" s="398"/>
    </row>
    <row r="1301" spans="2:15" x14ac:dyDescent="0.25">
      <c r="B1301" s="44" t="s">
        <v>1062</v>
      </c>
      <c r="C1301" s="84" t="s">
        <v>105</v>
      </c>
      <c r="D1301" s="175" t="s">
        <v>126</v>
      </c>
      <c r="E1301" s="175"/>
      <c r="F1301" s="84">
        <v>0.24</v>
      </c>
      <c r="G1301" s="175">
        <v>3.49</v>
      </c>
      <c r="H1301" s="175">
        <v>12.03</v>
      </c>
      <c r="I1301" s="84">
        <v>15.04</v>
      </c>
      <c r="J1301" s="84"/>
      <c r="K1301" s="185">
        <v>148.79</v>
      </c>
      <c r="L1301" s="185">
        <f t="shared" si="121"/>
        <v>35.709599999999995</v>
      </c>
      <c r="M1301" s="185">
        <f>L1301*2.202</f>
        <v>78.632539199999982</v>
      </c>
      <c r="N1301" s="186">
        <f>M1301*$N$2</f>
        <v>98.290673999999981</v>
      </c>
      <c r="O1301" s="398">
        <v>0</v>
      </c>
    </row>
    <row r="1302" spans="2:15" x14ac:dyDescent="0.25">
      <c r="B1302" s="59" t="s">
        <v>1063</v>
      </c>
      <c r="C1302" s="84" t="s">
        <v>105</v>
      </c>
      <c r="D1302" s="175" t="s">
        <v>126</v>
      </c>
      <c r="E1302" s="175"/>
      <c r="F1302" s="84">
        <v>1.44</v>
      </c>
      <c r="G1302" s="175">
        <v>20.92</v>
      </c>
      <c r="H1302" s="175">
        <v>72.19</v>
      </c>
      <c r="I1302" s="84">
        <v>90.23</v>
      </c>
      <c r="J1302" s="84"/>
      <c r="K1302" s="185">
        <v>148.79</v>
      </c>
      <c r="L1302" s="185">
        <f t="shared" si="121"/>
        <v>214.25759999999997</v>
      </c>
      <c r="M1302" s="185">
        <f>L1302*2.202</f>
        <v>471.79523519999992</v>
      </c>
      <c r="N1302" s="186">
        <f>M1302*$N$2</f>
        <v>589.74404399999992</v>
      </c>
      <c r="O1302" s="398">
        <v>0</v>
      </c>
    </row>
    <row r="1303" spans="2:15" x14ac:dyDescent="0.25">
      <c r="B1303" s="53" t="s">
        <v>1064</v>
      </c>
      <c r="C1303" s="84" t="s">
        <v>1058</v>
      </c>
      <c r="D1303" s="175" t="s">
        <v>126</v>
      </c>
      <c r="E1303" s="175"/>
      <c r="F1303" s="84">
        <v>0.36</v>
      </c>
      <c r="G1303" s="175">
        <v>5.23</v>
      </c>
      <c r="H1303" s="175">
        <v>18.05</v>
      </c>
      <c r="I1303" s="84">
        <v>22.56</v>
      </c>
      <c r="J1303" s="84"/>
      <c r="K1303" s="185">
        <v>148.79</v>
      </c>
      <c r="L1303" s="185">
        <f t="shared" si="121"/>
        <v>53.564399999999992</v>
      </c>
      <c r="M1303" s="185">
        <f>L1303*2.202</f>
        <v>117.94880879999998</v>
      </c>
      <c r="N1303" s="186">
        <f>M1303*$N$2</f>
        <v>147.43601099999998</v>
      </c>
      <c r="O1303" s="398">
        <v>0</v>
      </c>
    </row>
    <row r="1304" spans="2:15" x14ac:dyDescent="0.25">
      <c r="B1304" s="53" t="s">
        <v>1065</v>
      </c>
      <c r="C1304" s="91"/>
      <c r="D1304" s="175"/>
      <c r="E1304" s="175"/>
      <c r="F1304" s="84"/>
      <c r="G1304" s="175"/>
      <c r="H1304" s="175"/>
      <c r="I1304" s="84"/>
      <c r="J1304" s="84"/>
      <c r="K1304" s="185"/>
      <c r="L1304" s="185"/>
      <c r="M1304" s="185"/>
      <c r="N1304" s="186"/>
      <c r="O1304" s="398"/>
    </row>
    <row r="1305" spans="2:15" x14ac:dyDescent="0.25">
      <c r="B1305" s="44" t="s">
        <v>1066</v>
      </c>
      <c r="C1305" s="91" t="s">
        <v>1067</v>
      </c>
      <c r="D1305" s="175" t="s">
        <v>126</v>
      </c>
      <c r="E1305" s="175"/>
      <c r="F1305" s="84">
        <v>2.16</v>
      </c>
      <c r="G1305" s="175">
        <v>31.38</v>
      </c>
      <c r="H1305" s="175">
        <v>108.28</v>
      </c>
      <c r="I1305" s="84">
        <v>135.35</v>
      </c>
      <c r="J1305" s="84"/>
      <c r="K1305" s="185">
        <v>148.79</v>
      </c>
      <c r="L1305" s="185">
        <f t="shared" ref="L1305:L1315" si="122">F1305*K1305</f>
        <v>321.38639999999998</v>
      </c>
      <c r="M1305" s="185">
        <f t="shared" ref="M1305:M1315" si="123">L1305*2.202</f>
        <v>707.69285279999997</v>
      </c>
      <c r="N1305" s="186">
        <f t="shared" ref="N1305:N1315" si="124">M1305*$N$2</f>
        <v>884.61606599999993</v>
      </c>
      <c r="O1305" s="398">
        <v>0</v>
      </c>
    </row>
    <row r="1306" spans="2:15" x14ac:dyDescent="0.25">
      <c r="B1306" s="44" t="s">
        <v>222</v>
      </c>
      <c r="C1306" s="84" t="s">
        <v>105</v>
      </c>
      <c r="D1306" s="175" t="s">
        <v>126</v>
      </c>
      <c r="E1306" s="175"/>
      <c r="F1306" s="84">
        <v>3.24</v>
      </c>
      <c r="G1306" s="175">
        <v>47.08</v>
      </c>
      <c r="H1306" s="175">
        <v>162.41999999999999</v>
      </c>
      <c r="I1306" s="84">
        <v>203.02</v>
      </c>
      <c r="J1306" s="84"/>
      <c r="K1306" s="185">
        <v>148.79</v>
      </c>
      <c r="L1306" s="185">
        <f t="shared" si="122"/>
        <v>482.07960000000003</v>
      </c>
      <c r="M1306" s="185">
        <f t="shared" si="123"/>
        <v>1061.5392792</v>
      </c>
      <c r="N1306" s="186">
        <f t="shared" si="124"/>
        <v>1326.9240990000001</v>
      </c>
      <c r="O1306" s="398">
        <v>0</v>
      </c>
    </row>
    <row r="1307" spans="2:15" ht="30" x14ac:dyDescent="0.25">
      <c r="B1307" s="59" t="s">
        <v>1068</v>
      </c>
      <c r="C1307" s="84" t="s">
        <v>280</v>
      </c>
      <c r="D1307" s="175" t="s">
        <v>126</v>
      </c>
      <c r="E1307" s="175"/>
      <c r="F1307" s="84">
        <v>1.44</v>
      </c>
      <c r="G1307" s="175">
        <v>20.92</v>
      </c>
      <c r="H1307" s="175">
        <v>72.19</v>
      </c>
      <c r="I1307" s="84">
        <v>90.23</v>
      </c>
      <c r="J1307" s="84"/>
      <c r="K1307" s="185">
        <v>148.79</v>
      </c>
      <c r="L1307" s="185">
        <f t="shared" si="122"/>
        <v>214.25759999999997</v>
      </c>
      <c r="M1307" s="185">
        <f t="shared" si="123"/>
        <v>471.79523519999992</v>
      </c>
      <c r="N1307" s="186">
        <f t="shared" si="124"/>
        <v>589.74404399999992</v>
      </c>
      <c r="O1307" s="398">
        <v>0</v>
      </c>
    </row>
    <row r="1308" spans="2:15" x14ac:dyDescent="0.25">
      <c r="B1308" s="59" t="s">
        <v>222</v>
      </c>
      <c r="C1308" s="84" t="s">
        <v>105</v>
      </c>
      <c r="D1308" s="175" t="s">
        <v>126</v>
      </c>
      <c r="E1308" s="175"/>
      <c r="F1308" s="84">
        <v>2.16</v>
      </c>
      <c r="G1308" s="175">
        <v>31.38</v>
      </c>
      <c r="H1308" s="175">
        <v>108.28</v>
      </c>
      <c r="I1308" s="84">
        <v>135.35</v>
      </c>
      <c r="J1308" s="84"/>
      <c r="K1308" s="185">
        <v>148.79</v>
      </c>
      <c r="L1308" s="185">
        <f t="shared" si="122"/>
        <v>321.38639999999998</v>
      </c>
      <c r="M1308" s="185">
        <f t="shared" si="123"/>
        <v>707.69285279999997</v>
      </c>
      <c r="N1308" s="186">
        <f t="shared" si="124"/>
        <v>884.61606599999993</v>
      </c>
      <c r="O1308" s="398">
        <v>0</v>
      </c>
    </row>
    <row r="1309" spans="2:15" ht="30" x14ac:dyDescent="0.25">
      <c r="B1309" s="59" t="s">
        <v>1069</v>
      </c>
      <c r="C1309" s="84" t="s">
        <v>105</v>
      </c>
      <c r="D1309" s="175" t="s">
        <v>126</v>
      </c>
      <c r="E1309" s="175"/>
      <c r="F1309" s="84">
        <v>0.72</v>
      </c>
      <c r="G1309" s="175">
        <v>10.16</v>
      </c>
      <c r="H1309" s="175">
        <v>36.090000000000003</v>
      </c>
      <c r="I1309" s="84">
        <v>45.12</v>
      </c>
      <c r="J1309" s="84"/>
      <c r="K1309" s="185">
        <v>148.79</v>
      </c>
      <c r="L1309" s="185">
        <f t="shared" si="122"/>
        <v>107.12879999999998</v>
      </c>
      <c r="M1309" s="185">
        <f t="shared" si="123"/>
        <v>235.89761759999996</v>
      </c>
      <c r="N1309" s="186">
        <f t="shared" si="124"/>
        <v>294.87202199999996</v>
      </c>
      <c r="O1309" s="398">
        <v>0</v>
      </c>
    </row>
    <row r="1310" spans="2:15" ht="30" x14ac:dyDescent="0.25">
      <c r="B1310" s="59" t="s">
        <v>1070</v>
      </c>
      <c r="C1310" s="84" t="s">
        <v>105</v>
      </c>
      <c r="D1310" s="175" t="s">
        <v>126</v>
      </c>
      <c r="E1310" s="175"/>
      <c r="F1310" s="84">
        <v>0.86</v>
      </c>
      <c r="G1310" s="175">
        <v>12.5</v>
      </c>
      <c r="H1310" s="175">
        <v>43.11</v>
      </c>
      <c r="I1310" s="84">
        <v>53.89</v>
      </c>
      <c r="J1310" s="84"/>
      <c r="K1310" s="185">
        <v>148.79</v>
      </c>
      <c r="L1310" s="185">
        <f t="shared" si="122"/>
        <v>127.95939999999999</v>
      </c>
      <c r="M1310" s="185">
        <f t="shared" si="123"/>
        <v>281.76659879999994</v>
      </c>
      <c r="N1310" s="186">
        <f t="shared" si="124"/>
        <v>352.20824849999991</v>
      </c>
      <c r="O1310" s="398">
        <v>0</v>
      </c>
    </row>
    <row r="1311" spans="2:15" ht="30" x14ac:dyDescent="0.25">
      <c r="B1311" s="59" t="s">
        <v>1071</v>
      </c>
      <c r="C1311" s="84" t="s">
        <v>214</v>
      </c>
      <c r="D1311" s="175" t="s">
        <v>171</v>
      </c>
      <c r="E1311" s="175"/>
      <c r="F1311" s="84">
        <v>1.25</v>
      </c>
      <c r="G1311" s="175">
        <v>16.149999999999999</v>
      </c>
      <c r="H1311" s="175">
        <v>55.72</v>
      </c>
      <c r="I1311" s="84">
        <v>69.650000000000006</v>
      </c>
      <c r="J1311" s="84"/>
      <c r="K1311" s="239">
        <v>131.35</v>
      </c>
      <c r="L1311" s="185">
        <f t="shared" si="122"/>
        <v>164.1875</v>
      </c>
      <c r="M1311" s="185">
        <f t="shared" si="123"/>
        <v>361.54087499999997</v>
      </c>
      <c r="N1311" s="186">
        <f t="shared" si="124"/>
        <v>451.92609374999995</v>
      </c>
      <c r="O1311" s="398">
        <v>0</v>
      </c>
    </row>
    <row r="1312" spans="2:15" x14ac:dyDescent="0.25">
      <c r="B1312" s="59" t="s">
        <v>1072</v>
      </c>
      <c r="C1312" s="84" t="s">
        <v>105</v>
      </c>
      <c r="D1312" s="175" t="s">
        <v>126</v>
      </c>
      <c r="E1312" s="175"/>
      <c r="F1312" s="84">
        <v>3.03</v>
      </c>
      <c r="G1312" s="175">
        <v>44.03</v>
      </c>
      <c r="H1312" s="175">
        <v>151.88999999999999</v>
      </c>
      <c r="I1312" s="84">
        <v>189.86</v>
      </c>
      <c r="J1312" s="84"/>
      <c r="K1312" s="185">
        <v>148.79</v>
      </c>
      <c r="L1312" s="185">
        <f t="shared" si="122"/>
        <v>450.83369999999996</v>
      </c>
      <c r="M1312" s="185">
        <f t="shared" si="123"/>
        <v>992.73580739999989</v>
      </c>
      <c r="N1312" s="186">
        <f t="shared" si="124"/>
        <v>1240.91975925</v>
      </c>
      <c r="O1312" s="398">
        <v>0</v>
      </c>
    </row>
    <row r="1313" spans="1:16" x14ac:dyDescent="0.25">
      <c r="B1313" s="59" t="s">
        <v>1073</v>
      </c>
      <c r="C1313" s="84" t="s">
        <v>277</v>
      </c>
      <c r="D1313" s="175" t="s">
        <v>126</v>
      </c>
      <c r="E1313" s="175"/>
      <c r="F1313" s="84">
        <v>1.44</v>
      </c>
      <c r="G1313" s="175">
        <v>20.32</v>
      </c>
      <c r="H1313" s="175">
        <v>72.19</v>
      </c>
      <c r="I1313" s="84">
        <v>90.23</v>
      </c>
      <c r="J1313" s="84"/>
      <c r="K1313" s="185">
        <v>148.79</v>
      </c>
      <c r="L1313" s="185">
        <f t="shared" si="122"/>
        <v>214.25759999999997</v>
      </c>
      <c r="M1313" s="185">
        <f t="shared" si="123"/>
        <v>471.79523519999992</v>
      </c>
      <c r="N1313" s="186">
        <f t="shared" si="124"/>
        <v>589.74404399999992</v>
      </c>
      <c r="O1313" s="398">
        <v>0</v>
      </c>
    </row>
    <row r="1314" spans="1:16" x14ac:dyDescent="0.25">
      <c r="B1314" s="59" t="s">
        <v>269</v>
      </c>
      <c r="C1314" s="84" t="s">
        <v>105</v>
      </c>
      <c r="D1314" s="175" t="s">
        <v>126</v>
      </c>
      <c r="E1314" s="175"/>
      <c r="F1314" s="84">
        <v>2.16</v>
      </c>
      <c r="G1314" s="175">
        <v>31.38</v>
      </c>
      <c r="H1314" s="175">
        <v>108.28</v>
      </c>
      <c r="I1314" s="84">
        <v>135.35</v>
      </c>
      <c r="J1314" s="84"/>
      <c r="K1314" s="185">
        <v>148.79</v>
      </c>
      <c r="L1314" s="185">
        <f t="shared" si="122"/>
        <v>321.38639999999998</v>
      </c>
      <c r="M1314" s="185">
        <f t="shared" si="123"/>
        <v>707.69285279999997</v>
      </c>
      <c r="N1314" s="186">
        <f t="shared" si="124"/>
        <v>884.61606599999993</v>
      </c>
      <c r="O1314" s="398">
        <v>0</v>
      </c>
    </row>
    <row r="1315" spans="1:16" x14ac:dyDescent="0.25">
      <c r="B1315" s="59" t="s">
        <v>212</v>
      </c>
      <c r="C1315" s="84" t="s">
        <v>105</v>
      </c>
      <c r="D1315" s="175" t="s">
        <v>126</v>
      </c>
      <c r="E1315" s="175"/>
      <c r="F1315" s="84">
        <v>2.88</v>
      </c>
      <c r="G1315" s="175">
        <v>41.85</v>
      </c>
      <c r="H1315" s="175">
        <v>144.37</v>
      </c>
      <c r="I1315" s="84">
        <v>180.46</v>
      </c>
      <c r="J1315" s="84"/>
      <c r="K1315" s="185">
        <v>148.79</v>
      </c>
      <c r="L1315" s="185">
        <f t="shared" si="122"/>
        <v>428.51519999999994</v>
      </c>
      <c r="M1315" s="185">
        <f t="shared" si="123"/>
        <v>943.59047039999984</v>
      </c>
      <c r="N1315" s="186">
        <f t="shared" si="124"/>
        <v>1179.4880879999998</v>
      </c>
      <c r="O1315" s="398">
        <v>0</v>
      </c>
    </row>
    <row r="1316" spans="1:16" ht="30" x14ac:dyDescent="0.25">
      <c r="B1316" s="59" t="s">
        <v>1074</v>
      </c>
      <c r="C1316" s="84"/>
      <c r="D1316" s="175"/>
      <c r="E1316" s="175"/>
      <c r="F1316" s="84"/>
      <c r="G1316" s="175"/>
      <c r="H1316" s="175"/>
      <c r="I1316" s="84"/>
      <c r="J1316" s="84"/>
      <c r="K1316" s="185"/>
      <c r="L1316" s="185"/>
      <c r="M1316" s="185"/>
      <c r="N1316" s="186"/>
      <c r="O1316" s="398"/>
    </row>
    <row r="1317" spans="1:16" x14ac:dyDescent="0.25">
      <c r="B1317" s="59" t="s">
        <v>136</v>
      </c>
      <c r="C1317" s="84" t="s">
        <v>1058</v>
      </c>
      <c r="D1317" s="175" t="s">
        <v>126</v>
      </c>
      <c r="E1317" s="175"/>
      <c r="F1317" s="84">
        <v>4.3</v>
      </c>
      <c r="G1317" s="175">
        <v>62.48</v>
      </c>
      <c r="H1317" s="175">
        <v>215.55</v>
      </c>
      <c r="I1317" s="84">
        <v>269.44</v>
      </c>
      <c r="J1317" s="84"/>
      <c r="K1317" s="185">
        <v>148.79</v>
      </c>
      <c r="L1317" s="185">
        <f t="shared" ref="L1317:L1325" si="125">F1317*K1317</f>
        <v>639.79699999999991</v>
      </c>
      <c r="M1317" s="185">
        <f t="shared" ref="M1317:M1325" si="126">L1317*2.202</f>
        <v>1408.8329939999999</v>
      </c>
      <c r="N1317" s="186">
        <f t="shared" ref="N1317:N1325" si="127">M1317*$N$2</f>
        <v>1761.0412425</v>
      </c>
      <c r="O1317" s="398">
        <v>0</v>
      </c>
    </row>
    <row r="1318" spans="1:16" x14ac:dyDescent="0.25">
      <c r="B1318" s="59" t="s">
        <v>226</v>
      </c>
      <c r="C1318" s="84" t="s">
        <v>105</v>
      </c>
      <c r="D1318" s="175" t="s">
        <v>126</v>
      </c>
      <c r="E1318" s="175"/>
      <c r="F1318" s="84">
        <v>6.5</v>
      </c>
      <c r="G1318" s="175">
        <v>94.45</v>
      </c>
      <c r="H1318" s="175">
        <v>335.84</v>
      </c>
      <c r="I1318" s="84">
        <v>407.29</v>
      </c>
      <c r="J1318" s="84"/>
      <c r="K1318" s="185">
        <v>148.79</v>
      </c>
      <c r="L1318" s="185">
        <f t="shared" si="125"/>
        <v>967.13499999999999</v>
      </c>
      <c r="M1318" s="185">
        <f t="shared" si="126"/>
        <v>2129.6312699999999</v>
      </c>
      <c r="N1318" s="186">
        <f t="shared" si="127"/>
        <v>2662.0390874999998</v>
      </c>
      <c r="O1318" s="398">
        <v>0</v>
      </c>
    </row>
    <row r="1319" spans="1:16" x14ac:dyDescent="0.25">
      <c r="B1319" s="59" t="s">
        <v>206</v>
      </c>
      <c r="C1319" s="84"/>
      <c r="D1319" s="175" t="s">
        <v>126</v>
      </c>
      <c r="E1319" s="175"/>
      <c r="F1319" s="84">
        <v>9.4</v>
      </c>
      <c r="G1319" s="175">
        <v>136.58000000000001</v>
      </c>
      <c r="H1319" s="175">
        <v>471.21</v>
      </c>
      <c r="I1319" s="84">
        <v>589.01</v>
      </c>
      <c r="J1319" s="84"/>
      <c r="K1319" s="185">
        <v>148.79</v>
      </c>
      <c r="L1319" s="185">
        <f t="shared" si="125"/>
        <v>1398.626</v>
      </c>
      <c r="M1319" s="185">
        <f t="shared" si="126"/>
        <v>3079.7744520000001</v>
      </c>
      <c r="N1319" s="186">
        <f t="shared" si="127"/>
        <v>3849.718065</v>
      </c>
      <c r="O1319" s="398">
        <v>0</v>
      </c>
    </row>
    <row r="1320" spans="1:16" ht="30" x14ac:dyDescent="0.25">
      <c r="B1320" s="44" t="s">
        <v>1075</v>
      </c>
      <c r="C1320" s="174" t="s">
        <v>1058</v>
      </c>
      <c r="D1320" s="321" t="s">
        <v>126</v>
      </c>
      <c r="E1320" s="174"/>
      <c r="F1320" s="174">
        <v>2.9</v>
      </c>
      <c r="G1320" s="174">
        <v>42.14</v>
      </c>
      <c r="H1320" s="174">
        <v>145.37</v>
      </c>
      <c r="I1320" s="174">
        <v>181.72</v>
      </c>
      <c r="J1320" s="174"/>
      <c r="K1320" s="185">
        <v>148.79</v>
      </c>
      <c r="L1320" s="222">
        <f t="shared" si="125"/>
        <v>431.49099999999999</v>
      </c>
      <c r="M1320" s="222">
        <f t="shared" si="126"/>
        <v>950.14318199999991</v>
      </c>
      <c r="N1320" s="223">
        <f t="shared" si="127"/>
        <v>1187.6789775</v>
      </c>
      <c r="O1320" s="402">
        <v>0</v>
      </c>
    </row>
    <row r="1321" spans="1:16" x14ac:dyDescent="0.25">
      <c r="B1321" s="59" t="s">
        <v>226</v>
      </c>
      <c r="C1321" s="84" t="s">
        <v>105</v>
      </c>
      <c r="D1321" s="175" t="s">
        <v>126</v>
      </c>
      <c r="E1321" s="54"/>
      <c r="F1321" s="54">
        <v>5</v>
      </c>
      <c r="G1321" s="54">
        <v>72.650000000000006</v>
      </c>
      <c r="H1321" s="54">
        <v>250.64</v>
      </c>
      <c r="I1321" s="54">
        <v>313.3</v>
      </c>
      <c r="J1321" s="54"/>
      <c r="K1321" s="185">
        <v>148.79</v>
      </c>
      <c r="L1321" s="57">
        <f t="shared" si="125"/>
        <v>743.94999999999993</v>
      </c>
      <c r="M1321" s="57">
        <f t="shared" si="126"/>
        <v>1638.1778999999999</v>
      </c>
      <c r="N1321" s="58">
        <f t="shared" si="127"/>
        <v>2047.7223749999998</v>
      </c>
      <c r="O1321" s="382">
        <v>0</v>
      </c>
    </row>
    <row r="1322" spans="1:16" x14ac:dyDescent="0.25">
      <c r="B1322" s="59" t="s">
        <v>212</v>
      </c>
      <c r="C1322" s="84" t="s">
        <v>105</v>
      </c>
      <c r="D1322" s="175" t="s">
        <v>126</v>
      </c>
      <c r="E1322" s="54"/>
      <c r="F1322" s="54">
        <v>7.2</v>
      </c>
      <c r="G1322" s="54">
        <v>104.62</v>
      </c>
      <c r="H1322" s="54">
        <v>360.93</v>
      </c>
      <c r="I1322" s="54">
        <v>451.16</v>
      </c>
      <c r="J1322" s="54"/>
      <c r="K1322" s="185">
        <v>148.79</v>
      </c>
      <c r="L1322" s="57">
        <f t="shared" si="125"/>
        <v>1071.288</v>
      </c>
      <c r="M1322" s="57">
        <f t="shared" si="126"/>
        <v>2358.9761760000001</v>
      </c>
      <c r="N1322" s="58">
        <f t="shared" si="127"/>
        <v>2948.7202200000002</v>
      </c>
      <c r="O1322" s="382">
        <v>0</v>
      </c>
    </row>
    <row r="1323" spans="1:16" ht="30" x14ac:dyDescent="0.25">
      <c r="B1323" s="53" t="s">
        <v>1076</v>
      </c>
      <c r="C1323" s="91" t="s">
        <v>303</v>
      </c>
      <c r="D1323" s="175" t="s">
        <v>126</v>
      </c>
      <c r="E1323" s="54"/>
      <c r="F1323" s="84">
        <v>10.199999999999999</v>
      </c>
      <c r="G1323" s="54">
        <v>148.21</v>
      </c>
      <c r="H1323" s="54">
        <v>511.31</v>
      </c>
      <c r="I1323" s="54">
        <v>639.14</v>
      </c>
      <c r="J1323" s="54"/>
      <c r="K1323" s="185">
        <v>148.79</v>
      </c>
      <c r="L1323" s="57">
        <f t="shared" si="125"/>
        <v>1517.6579999999999</v>
      </c>
      <c r="M1323" s="57">
        <f t="shared" si="126"/>
        <v>3341.8829159999996</v>
      </c>
      <c r="N1323" s="58">
        <f t="shared" si="127"/>
        <v>4177.3536449999992</v>
      </c>
      <c r="O1323" s="382">
        <v>0</v>
      </c>
    </row>
    <row r="1324" spans="1:16" x14ac:dyDescent="0.25">
      <c r="B1324" s="44" t="s">
        <v>1077</v>
      </c>
      <c r="C1324" s="91" t="s">
        <v>105</v>
      </c>
      <c r="D1324" s="175" t="s">
        <v>126</v>
      </c>
      <c r="E1324" s="54"/>
      <c r="F1324" s="54">
        <v>7.44</v>
      </c>
      <c r="G1324" s="54">
        <v>103.1</v>
      </c>
      <c r="H1324" s="54">
        <v>372.96</v>
      </c>
      <c r="I1324" s="54">
        <v>466.2</v>
      </c>
      <c r="J1324" s="54"/>
      <c r="K1324" s="185">
        <v>148.79</v>
      </c>
      <c r="L1324" s="57">
        <f t="shared" si="125"/>
        <v>1106.9975999999999</v>
      </c>
      <c r="M1324" s="57">
        <f t="shared" si="126"/>
        <v>2437.6087151999996</v>
      </c>
      <c r="N1324" s="58">
        <f t="shared" si="127"/>
        <v>3047.0108939999996</v>
      </c>
      <c r="O1324" s="382">
        <v>0</v>
      </c>
    </row>
    <row r="1325" spans="1:16" s="34" customFormat="1" ht="15.75" x14ac:dyDescent="0.25">
      <c r="A1325" s="40"/>
      <c r="B1325" s="99" t="s">
        <v>1078</v>
      </c>
      <c r="C1325" s="248" t="s">
        <v>1079</v>
      </c>
      <c r="D1325" s="249" t="s">
        <v>200</v>
      </c>
      <c r="E1325" s="101"/>
      <c r="F1325" s="101">
        <v>4.7</v>
      </c>
      <c r="G1325" s="101">
        <v>78.400000000000006</v>
      </c>
      <c r="H1325" s="101">
        <v>270.47000000000003</v>
      </c>
      <c r="I1325" s="101">
        <v>336.08</v>
      </c>
      <c r="J1325" s="101"/>
      <c r="K1325" s="104">
        <v>173.42</v>
      </c>
      <c r="L1325" s="104">
        <f t="shared" si="125"/>
        <v>815.07399999999996</v>
      </c>
      <c r="M1325" s="104">
        <f t="shared" si="126"/>
        <v>1794.7929479999998</v>
      </c>
      <c r="N1325" s="105">
        <f t="shared" si="127"/>
        <v>2243.4911849999999</v>
      </c>
      <c r="O1325" s="385">
        <v>0</v>
      </c>
      <c r="P1325" s="40"/>
    </row>
    <row r="1326" spans="1:16" ht="33.75" customHeight="1" x14ac:dyDescent="0.25">
      <c r="A1326" s="113"/>
      <c r="B1326" s="106"/>
      <c r="C1326" s="117"/>
      <c r="D1326" s="115"/>
      <c r="E1326" s="108"/>
      <c r="F1326" s="108"/>
      <c r="G1326" s="108"/>
      <c r="H1326" s="108"/>
      <c r="I1326" s="108"/>
      <c r="J1326" s="108"/>
      <c r="K1326" s="109"/>
      <c r="L1326" s="109"/>
      <c r="M1326" s="109"/>
      <c r="N1326" s="135"/>
      <c r="O1326" s="390"/>
      <c r="P1326" s="113"/>
    </row>
    <row r="1327" spans="1:16" ht="15.75" x14ac:dyDescent="0.25">
      <c r="B1327" s="136" t="s">
        <v>1080</v>
      </c>
      <c r="C1327" s="36"/>
      <c r="D1327" s="37"/>
      <c r="E1327" s="37"/>
      <c r="F1327" s="36"/>
      <c r="G1327" s="37"/>
      <c r="H1327" s="37"/>
      <c r="I1327" s="37"/>
      <c r="J1327" s="37"/>
      <c r="K1327" s="38"/>
      <c r="L1327" s="38"/>
      <c r="M1327" s="38"/>
      <c r="N1327" s="39"/>
      <c r="O1327" s="379"/>
    </row>
    <row r="1328" spans="1:16" ht="18.75" customHeight="1" x14ac:dyDescent="0.25">
      <c r="B1328" s="106"/>
      <c r="C1328" s="117"/>
      <c r="D1328" s="115"/>
      <c r="E1328" s="115"/>
      <c r="F1328" s="117"/>
      <c r="G1328" s="115"/>
      <c r="H1328" s="115"/>
      <c r="I1328" s="115"/>
      <c r="J1328" s="115"/>
      <c r="K1328" s="116"/>
      <c r="L1328" s="116"/>
      <c r="M1328" s="116"/>
      <c r="N1328" s="147"/>
      <c r="O1328" s="392"/>
    </row>
    <row r="1329" spans="2:15" ht="21" customHeight="1" x14ac:dyDescent="0.25">
      <c r="B1329" s="448" t="s">
        <v>13</v>
      </c>
      <c r="C1329" s="449" t="s">
        <v>14</v>
      </c>
      <c r="D1329" s="449" t="s">
        <v>15</v>
      </c>
      <c r="E1329" s="449"/>
      <c r="F1329" s="449" t="s">
        <v>16</v>
      </c>
      <c r="G1329" s="449" t="s">
        <v>17</v>
      </c>
      <c r="H1329" s="449" t="s">
        <v>21</v>
      </c>
      <c r="I1329" s="462" t="s">
        <v>1081</v>
      </c>
      <c r="J1329" s="462"/>
      <c r="K1329" s="449" t="s">
        <v>20</v>
      </c>
      <c r="L1329" s="452" t="s">
        <v>17</v>
      </c>
      <c r="M1329" s="452" t="s">
        <v>21</v>
      </c>
      <c r="N1329" s="453" t="s">
        <v>19</v>
      </c>
      <c r="O1329" s="453"/>
    </row>
    <row r="1330" spans="2:15" ht="47.25" customHeight="1" x14ac:dyDescent="0.25">
      <c r="B1330" s="448"/>
      <c r="C1330" s="449"/>
      <c r="D1330" s="449"/>
      <c r="E1330" s="449"/>
      <c r="F1330" s="449"/>
      <c r="G1330" s="449"/>
      <c r="H1330" s="449"/>
      <c r="I1330" s="120" t="s">
        <v>22</v>
      </c>
      <c r="J1330" s="120" t="s">
        <v>175</v>
      </c>
      <c r="K1330" s="449"/>
      <c r="L1330" s="452"/>
      <c r="M1330" s="452"/>
      <c r="N1330" s="42" t="s">
        <v>22</v>
      </c>
      <c r="O1330" s="380" t="s">
        <v>23</v>
      </c>
    </row>
    <row r="1331" spans="2:15" x14ac:dyDescent="0.25">
      <c r="B1331" s="181" t="s">
        <v>1082</v>
      </c>
      <c r="C1331" s="172"/>
      <c r="D1331" s="212"/>
      <c r="E1331" s="123"/>
      <c r="F1331" s="123"/>
      <c r="G1331" s="123"/>
      <c r="H1331" s="123"/>
      <c r="I1331" s="123"/>
      <c r="J1331" s="123"/>
      <c r="K1331" s="127"/>
      <c r="L1331" s="127"/>
      <c r="M1331" s="127"/>
      <c r="N1331" s="322"/>
      <c r="O1331" s="416"/>
    </row>
    <row r="1332" spans="2:15" x14ac:dyDescent="0.25">
      <c r="B1332" s="59" t="s">
        <v>1083</v>
      </c>
      <c r="C1332" s="84" t="s">
        <v>280</v>
      </c>
      <c r="D1332" s="175" t="s">
        <v>126</v>
      </c>
      <c r="E1332" s="54"/>
      <c r="F1332" s="54">
        <v>7</v>
      </c>
      <c r="G1332" s="54">
        <v>101.71</v>
      </c>
      <c r="H1332" s="54">
        <v>350.9</v>
      </c>
      <c r="I1332" s="54">
        <v>438.62</v>
      </c>
      <c r="J1332" s="54"/>
      <c r="K1332" s="185">
        <v>148.79</v>
      </c>
      <c r="L1332" s="57">
        <f>F1332*K1332</f>
        <v>1041.53</v>
      </c>
      <c r="M1332" s="57">
        <f>L1332*2.202</f>
        <v>2293.4490599999999</v>
      </c>
      <c r="N1332" s="58">
        <f>M1332*$N$2</f>
        <v>2866.8113249999997</v>
      </c>
      <c r="O1332" s="382">
        <v>0</v>
      </c>
    </row>
    <row r="1333" spans="2:15" x14ac:dyDescent="0.25">
      <c r="B1333" s="59" t="s">
        <v>1084</v>
      </c>
      <c r="C1333" s="84" t="s">
        <v>105</v>
      </c>
      <c r="D1333" s="175" t="s">
        <v>126</v>
      </c>
      <c r="E1333" s="54"/>
      <c r="F1333" s="54">
        <v>8.7799999999999994</v>
      </c>
      <c r="G1333" s="54">
        <v>127.57</v>
      </c>
      <c r="H1333" s="54">
        <v>440.13</v>
      </c>
      <c r="I1333" s="54">
        <v>550.16</v>
      </c>
      <c r="J1333" s="54"/>
      <c r="K1333" s="185">
        <v>148.79</v>
      </c>
      <c r="L1333" s="57">
        <f>F1333*K1333</f>
        <v>1306.3761999999999</v>
      </c>
      <c r="M1333" s="57">
        <f>L1333*2.202</f>
        <v>2876.6403923999997</v>
      </c>
      <c r="N1333" s="58">
        <f>M1333*$N$2</f>
        <v>3595.8004904999998</v>
      </c>
      <c r="O1333" s="382">
        <v>0</v>
      </c>
    </row>
    <row r="1334" spans="2:15" x14ac:dyDescent="0.25">
      <c r="B1334" s="59" t="s">
        <v>1085</v>
      </c>
      <c r="C1334" s="84" t="s">
        <v>105</v>
      </c>
      <c r="D1334" s="175" t="s">
        <v>126</v>
      </c>
      <c r="E1334" s="54"/>
      <c r="F1334" s="54">
        <v>10.43</v>
      </c>
      <c r="G1334" s="54">
        <v>151.55000000000001</v>
      </c>
      <c r="H1334" s="54">
        <v>522.84</v>
      </c>
      <c r="I1334" s="54">
        <v>653.54999999999995</v>
      </c>
      <c r="J1334" s="54"/>
      <c r="K1334" s="185">
        <v>148.79</v>
      </c>
      <c r="L1334" s="57">
        <f>F1334*K1334</f>
        <v>1551.8797</v>
      </c>
      <c r="M1334" s="57">
        <f>L1334*2.202</f>
        <v>3417.2390993999998</v>
      </c>
      <c r="N1334" s="58">
        <f>M1334*$N$2</f>
        <v>4271.5488742500002</v>
      </c>
      <c r="O1334" s="382">
        <v>0</v>
      </c>
    </row>
    <row r="1335" spans="2:15" x14ac:dyDescent="0.25">
      <c r="B1335" s="59" t="s">
        <v>1086</v>
      </c>
      <c r="C1335" s="84"/>
      <c r="D1335" s="175"/>
      <c r="E1335" s="54"/>
      <c r="F1335" s="54"/>
      <c r="G1335" s="54"/>
      <c r="H1335" s="54"/>
      <c r="I1335" s="54"/>
      <c r="J1335" s="54"/>
      <c r="K1335" s="57"/>
      <c r="L1335" s="57"/>
      <c r="M1335" s="57"/>
      <c r="N1335" s="58"/>
      <c r="O1335" s="382"/>
    </row>
    <row r="1336" spans="2:15" x14ac:dyDescent="0.25">
      <c r="B1336" s="59" t="s">
        <v>1083</v>
      </c>
      <c r="C1336" s="84" t="s">
        <v>1087</v>
      </c>
      <c r="D1336" s="175" t="s">
        <v>126</v>
      </c>
      <c r="E1336" s="54"/>
      <c r="F1336" s="54">
        <v>7.07</v>
      </c>
      <c r="G1336" s="54">
        <v>102.73</v>
      </c>
      <c r="H1336" s="54">
        <v>354.41</v>
      </c>
      <c r="I1336" s="54">
        <v>443.01</v>
      </c>
      <c r="J1336" s="54"/>
      <c r="K1336" s="185">
        <v>148.79</v>
      </c>
      <c r="L1336" s="57">
        <f>F1336*K1336</f>
        <v>1051.9453000000001</v>
      </c>
      <c r="M1336" s="57">
        <f>L1336*2.202</f>
        <v>2316.3835506</v>
      </c>
      <c r="N1336" s="58">
        <f>M1336*$N$2</f>
        <v>2895.4794382499999</v>
      </c>
      <c r="O1336" s="382">
        <v>0</v>
      </c>
    </row>
    <row r="1337" spans="2:15" x14ac:dyDescent="0.25">
      <c r="B1337" s="59" t="s">
        <v>1088</v>
      </c>
      <c r="C1337" s="84" t="s">
        <v>105</v>
      </c>
      <c r="D1337" s="175" t="s">
        <v>126</v>
      </c>
      <c r="E1337" s="54"/>
      <c r="F1337" s="54">
        <v>8.8000000000000007</v>
      </c>
      <c r="G1337" s="54">
        <v>127.86</v>
      </c>
      <c r="H1337" s="54">
        <v>441.13</v>
      </c>
      <c r="I1337" s="54">
        <v>551.41</v>
      </c>
      <c r="J1337" s="54"/>
      <c r="K1337" s="185">
        <v>148.79</v>
      </c>
      <c r="L1337" s="57">
        <f>F1337*K1337</f>
        <v>1309.3520000000001</v>
      </c>
      <c r="M1337" s="57">
        <f>L1337*2.202</f>
        <v>2883.1931039999999</v>
      </c>
      <c r="N1337" s="58">
        <f>M1337*$N$2</f>
        <v>3603.9913799999999</v>
      </c>
      <c r="O1337" s="382">
        <v>0</v>
      </c>
    </row>
    <row r="1338" spans="2:15" x14ac:dyDescent="0.25">
      <c r="B1338" s="59" t="s">
        <v>1089</v>
      </c>
      <c r="C1338" s="84" t="s">
        <v>105</v>
      </c>
      <c r="D1338" s="175" t="s">
        <v>126</v>
      </c>
      <c r="E1338" s="54"/>
      <c r="F1338" s="54">
        <v>10.37</v>
      </c>
      <c r="G1338" s="54">
        <v>150.68</v>
      </c>
      <c r="H1338" s="54">
        <v>519.83000000000004</v>
      </c>
      <c r="I1338" s="54">
        <v>649.79</v>
      </c>
      <c r="J1338" s="54"/>
      <c r="K1338" s="185">
        <v>148.79</v>
      </c>
      <c r="L1338" s="57">
        <f>F1338*K1338</f>
        <v>1542.9522999999997</v>
      </c>
      <c r="M1338" s="57">
        <f>L1338*2.202</f>
        <v>3397.5809645999993</v>
      </c>
      <c r="N1338" s="58">
        <f>M1338*$N$2</f>
        <v>4246.9762057499993</v>
      </c>
      <c r="O1338" s="382">
        <v>0</v>
      </c>
    </row>
    <row r="1339" spans="2:15" x14ac:dyDescent="0.25">
      <c r="B1339" s="59" t="s">
        <v>1090</v>
      </c>
      <c r="C1339" s="84"/>
      <c r="D1339" s="175"/>
      <c r="E1339" s="54"/>
      <c r="F1339" s="54"/>
      <c r="G1339" s="54"/>
      <c r="H1339" s="54"/>
      <c r="I1339" s="54"/>
      <c r="J1339" s="54"/>
      <c r="K1339" s="57"/>
      <c r="L1339" s="57"/>
      <c r="M1339" s="57"/>
      <c r="N1339" s="58"/>
      <c r="O1339" s="382"/>
    </row>
    <row r="1340" spans="2:15" x14ac:dyDescent="0.25">
      <c r="B1340" s="59" t="s">
        <v>1091</v>
      </c>
      <c r="C1340" s="84" t="s">
        <v>1092</v>
      </c>
      <c r="D1340" s="175" t="s">
        <v>126</v>
      </c>
      <c r="E1340" s="54"/>
      <c r="F1340" s="54">
        <v>8.5500000000000007</v>
      </c>
      <c r="G1340" s="54">
        <v>124.23</v>
      </c>
      <c r="H1340" s="54">
        <v>428.6</v>
      </c>
      <c r="I1340" s="54">
        <v>535.75</v>
      </c>
      <c r="J1340" s="54"/>
      <c r="K1340" s="185">
        <v>148.79</v>
      </c>
      <c r="L1340" s="57">
        <f>F1340*K1340</f>
        <v>1272.1545000000001</v>
      </c>
      <c r="M1340" s="57">
        <f>L1340*2.202</f>
        <v>2801.2842090000004</v>
      </c>
      <c r="N1340" s="58">
        <f>M1340*$N$2</f>
        <v>3501.6052612500007</v>
      </c>
      <c r="O1340" s="382">
        <v>0</v>
      </c>
    </row>
    <row r="1341" spans="2:15" x14ac:dyDescent="0.25">
      <c r="B1341" s="59" t="s">
        <v>1084</v>
      </c>
      <c r="C1341" s="84" t="s">
        <v>105</v>
      </c>
      <c r="D1341" s="175" t="s">
        <v>126</v>
      </c>
      <c r="E1341" s="54"/>
      <c r="F1341" s="54">
        <v>10.73</v>
      </c>
      <c r="G1341" s="54">
        <v>155.91</v>
      </c>
      <c r="H1341" s="54">
        <v>537.88</v>
      </c>
      <c r="I1341" s="54">
        <v>672.35</v>
      </c>
      <c r="J1341" s="54"/>
      <c r="K1341" s="185">
        <v>148.79</v>
      </c>
      <c r="L1341" s="57">
        <f>F1341*K1341</f>
        <v>1596.5166999999999</v>
      </c>
      <c r="M1341" s="57">
        <f>L1341*2.202</f>
        <v>3515.5297733999996</v>
      </c>
      <c r="N1341" s="58">
        <f>M1341*$N$2</f>
        <v>4394.4122167499991</v>
      </c>
      <c r="O1341" s="382">
        <v>0</v>
      </c>
    </row>
    <row r="1342" spans="2:15" x14ac:dyDescent="0.25">
      <c r="B1342" s="59" t="s">
        <v>1085</v>
      </c>
      <c r="C1342" s="84" t="s">
        <v>105</v>
      </c>
      <c r="D1342" s="175" t="s">
        <v>126</v>
      </c>
      <c r="E1342" s="54"/>
      <c r="F1342" s="54">
        <v>10.94</v>
      </c>
      <c r="G1342" s="54">
        <v>158.96</v>
      </c>
      <c r="H1342" s="54">
        <v>548.41</v>
      </c>
      <c r="I1342" s="54">
        <v>685.51</v>
      </c>
      <c r="J1342" s="54"/>
      <c r="K1342" s="185">
        <v>148.79</v>
      </c>
      <c r="L1342" s="57">
        <f>F1342*K1342</f>
        <v>1627.7625999999998</v>
      </c>
      <c r="M1342" s="57">
        <f>L1342*2.202</f>
        <v>3584.3332451999995</v>
      </c>
      <c r="N1342" s="58">
        <f>M1342*$N$2</f>
        <v>4480.4165564999994</v>
      </c>
      <c r="O1342" s="382">
        <v>0</v>
      </c>
    </row>
    <row r="1343" spans="2:15" x14ac:dyDescent="0.25">
      <c r="B1343" s="59" t="s">
        <v>1093</v>
      </c>
      <c r="C1343" s="84"/>
      <c r="D1343" s="175"/>
      <c r="E1343" s="54"/>
      <c r="F1343" s="54"/>
      <c r="G1343" s="54"/>
      <c r="H1343" s="54"/>
      <c r="I1343" s="54"/>
      <c r="J1343" s="54"/>
      <c r="K1343" s="57"/>
      <c r="L1343" s="57"/>
      <c r="M1343" s="57"/>
      <c r="N1343" s="58"/>
      <c r="O1343" s="382"/>
    </row>
    <row r="1344" spans="2:15" x14ac:dyDescent="0.25">
      <c r="B1344" s="59" t="s">
        <v>1091</v>
      </c>
      <c r="C1344" s="84" t="s">
        <v>1094</v>
      </c>
      <c r="D1344" s="175" t="s">
        <v>126</v>
      </c>
      <c r="E1344" s="54"/>
      <c r="F1344" s="54">
        <v>8.65</v>
      </c>
      <c r="G1344" s="54">
        <v>125.68</v>
      </c>
      <c r="H1344" s="54">
        <v>433.61</v>
      </c>
      <c r="I1344" s="54">
        <v>542.01</v>
      </c>
      <c r="J1344" s="54"/>
      <c r="K1344" s="185">
        <v>148.79</v>
      </c>
      <c r="L1344" s="57">
        <f t="shared" ref="L1344:L1350" si="128">F1344*K1344</f>
        <v>1287.0335</v>
      </c>
      <c r="M1344" s="57">
        <f t="shared" ref="M1344:M1350" si="129">L1344*2.202</f>
        <v>2834.047767</v>
      </c>
      <c r="N1344" s="58">
        <f t="shared" ref="N1344:N1350" si="130">M1344*$N$2</f>
        <v>3542.55970875</v>
      </c>
      <c r="O1344" s="382">
        <v>0</v>
      </c>
    </row>
    <row r="1345" spans="1:15" x14ac:dyDescent="0.25">
      <c r="B1345" s="59" t="s">
        <v>1095</v>
      </c>
      <c r="C1345" s="84" t="s">
        <v>105</v>
      </c>
      <c r="D1345" s="175" t="s">
        <v>126</v>
      </c>
      <c r="E1345" s="54"/>
      <c r="F1345" s="54">
        <v>10.17</v>
      </c>
      <c r="G1345" s="54">
        <v>147.77000000000001</v>
      </c>
      <c r="H1345" s="54">
        <v>509.81</v>
      </c>
      <c r="I1345" s="54">
        <v>637.26</v>
      </c>
      <c r="J1345" s="54"/>
      <c r="K1345" s="185">
        <v>148.79</v>
      </c>
      <c r="L1345" s="57">
        <f t="shared" si="128"/>
        <v>1513.1942999999999</v>
      </c>
      <c r="M1345" s="57">
        <f t="shared" si="129"/>
        <v>3332.0538485999996</v>
      </c>
      <c r="N1345" s="58">
        <f t="shared" si="130"/>
        <v>4165.0673107499997</v>
      </c>
      <c r="O1345" s="382">
        <v>0</v>
      </c>
    </row>
    <row r="1346" spans="1:15" x14ac:dyDescent="0.25">
      <c r="B1346" s="59" t="s">
        <v>1096</v>
      </c>
      <c r="C1346" s="84" t="s">
        <v>105</v>
      </c>
      <c r="D1346" s="175" t="s">
        <v>126</v>
      </c>
      <c r="E1346" s="54"/>
      <c r="F1346" s="54">
        <v>12.5</v>
      </c>
      <c r="G1346" s="54">
        <v>181.63</v>
      </c>
      <c r="H1346" s="54">
        <v>626.61</v>
      </c>
      <c r="I1346" s="54">
        <v>783.26</v>
      </c>
      <c r="J1346" s="54"/>
      <c r="K1346" s="185">
        <v>148.79</v>
      </c>
      <c r="L1346" s="57">
        <f t="shared" si="128"/>
        <v>1859.875</v>
      </c>
      <c r="M1346" s="57">
        <f t="shared" si="129"/>
        <v>4095.4447500000001</v>
      </c>
      <c r="N1346" s="58">
        <f t="shared" si="130"/>
        <v>5119.3059375000003</v>
      </c>
      <c r="O1346" s="382">
        <v>0</v>
      </c>
    </row>
    <row r="1347" spans="1:15" ht="30" x14ac:dyDescent="0.25">
      <c r="B1347" s="59" t="s">
        <v>1097</v>
      </c>
      <c r="C1347" s="84" t="s">
        <v>1098</v>
      </c>
      <c r="D1347" s="175" t="s">
        <v>126</v>
      </c>
      <c r="E1347" s="84"/>
      <c r="F1347" s="84">
        <v>3.5</v>
      </c>
      <c r="G1347" s="84">
        <v>50.86</v>
      </c>
      <c r="H1347" s="84">
        <v>175.45</v>
      </c>
      <c r="I1347" s="84">
        <v>219.31</v>
      </c>
      <c r="J1347" s="84"/>
      <c r="K1347" s="185">
        <v>148.79</v>
      </c>
      <c r="L1347" s="185">
        <f t="shared" si="128"/>
        <v>520.76499999999999</v>
      </c>
      <c r="M1347" s="57">
        <f t="shared" si="129"/>
        <v>1146.72453</v>
      </c>
      <c r="N1347" s="186">
        <f t="shared" si="130"/>
        <v>1433.4056624999998</v>
      </c>
      <c r="O1347" s="398">
        <v>0</v>
      </c>
    </row>
    <row r="1348" spans="1:15" ht="30" x14ac:dyDescent="0.25">
      <c r="B1348" s="59" t="s">
        <v>1099</v>
      </c>
      <c r="C1348" s="84" t="s">
        <v>1098</v>
      </c>
      <c r="D1348" s="175" t="s">
        <v>126</v>
      </c>
      <c r="E1348" s="54"/>
      <c r="F1348" s="54">
        <v>1.61</v>
      </c>
      <c r="G1348" s="54">
        <v>23.39</v>
      </c>
      <c r="H1348" s="54">
        <v>80.73</v>
      </c>
      <c r="I1348" s="54">
        <v>100.88</v>
      </c>
      <c r="J1348" s="54"/>
      <c r="K1348" s="185">
        <v>148.79</v>
      </c>
      <c r="L1348" s="57">
        <f t="shared" si="128"/>
        <v>239.55189999999999</v>
      </c>
      <c r="M1348" s="57">
        <f t="shared" si="129"/>
        <v>527.49328379999997</v>
      </c>
      <c r="N1348" s="58">
        <f t="shared" si="130"/>
        <v>659.36660474999996</v>
      </c>
      <c r="O1348" s="382">
        <v>0</v>
      </c>
    </row>
    <row r="1349" spans="1:15" x14ac:dyDescent="0.25">
      <c r="B1349" s="59" t="s">
        <v>1100</v>
      </c>
      <c r="C1349" s="84" t="s">
        <v>1098</v>
      </c>
      <c r="D1349" s="175" t="s">
        <v>126</v>
      </c>
      <c r="E1349" s="57"/>
      <c r="F1349" s="57">
        <v>1.69</v>
      </c>
      <c r="G1349" s="57">
        <v>24.56</v>
      </c>
      <c r="H1349" s="57">
        <v>84.74</v>
      </c>
      <c r="I1349" s="57">
        <v>105.43</v>
      </c>
      <c r="J1349" s="57">
        <f>14.53*1.69*3.45*1.25</f>
        <v>105.89645625</v>
      </c>
      <c r="K1349" s="185">
        <v>148.79</v>
      </c>
      <c r="L1349" s="57">
        <f t="shared" si="128"/>
        <v>251.45509999999999</v>
      </c>
      <c r="M1349" s="57">
        <f t="shared" si="129"/>
        <v>553.70413020000001</v>
      </c>
      <c r="N1349" s="186">
        <f t="shared" si="130"/>
        <v>692.13016274999995</v>
      </c>
      <c r="O1349" s="398">
        <v>0</v>
      </c>
    </row>
    <row r="1350" spans="1:15" ht="30" x14ac:dyDescent="0.25">
      <c r="B1350" s="59" t="s">
        <v>1101</v>
      </c>
      <c r="C1350" s="84" t="s">
        <v>1094</v>
      </c>
      <c r="D1350" s="175" t="s">
        <v>126</v>
      </c>
      <c r="E1350" s="57"/>
      <c r="F1350" s="57">
        <v>5.75</v>
      </c>
      <c r="G1350" s="57">
        <v>83.55</v>
      </c>
      <c r="H1350" s="57">
        <v>288.24</v>
      </c>
      <c r="I1350" s="57">
        <v>360.3</v>
      </c>
      <c r="J1350" s="57"/>
      <c r="K1350" s="185">
        <v>148.79</v>
      </c>
      <c r="L1350" s="57">
        <f t="shared" si="128"/>
        <v>855.5424999999999</v>
      </c>
      <c r="M1350" s="57">
        <f t="shared" si="129"/>
        <v>1883.9045849999998</v>
      </c>
      <c r="N1350" s="186">
        <f t="shared" si="130"/>
        <v>2354.8807312499998</v>
      </c>
      <c r="O1350" s="398">
        <v>0</v>
      </c>
    </row>
    <row r="1351" spans="1:15" x14ac:dyDescent="0.25">
      <c r="B1351" s="59" t="s">
        <v>278</v>
      </c>
      <c r="C1351" s="84"/>
      <c r="D1351" s="175"/>
      <c r="E1351" s="57"/>
      <c r="F1351" s="57"/>
      <c r="G1351" s="57"/>
      <c r="H1351" s="57"/>
      <c r="I1351" s="57"/>
      <c r="J1351" s="57"/>
      <c r="K1351" s="57"/>
      <c r="L1351" s="57"/>
      <c r="M1351" s="57"/>
      <c r="N1351" s="186"/>
      <c r="O1351" s="398"/>
    </row>
    <row r="1352" spans="1:15" x14ac:dyDescent="0.25">
      <c r="B1352" s="59" t="s">
        <v>1102</v>
      </c>
      <c r="C1352" s="84" t="s">
        <v>105</v>
      </c>
      <c r="D1352" s="175" t="s">
        <v>126</v>
      </c>
      <c r="E1352" s="57"/>
      <c r="F1352" s="57">
        <v>6.25</v>
      </c>
      <c r="G1352" s="57">
        <v>90.81</v>
      </c>
      <c r="H1352" s="57">
        <v>313.3</v>
      </c>
      <c r="I1352" s="57">
        <v>391.63</v>
      </c>
      <c r="J1352" s="57"/>
      <c r="K1352" s="185">
        <v>148.79</v>
      </c>
      <c r="L1352" s="57">
        <f>F1352*K1352</f>
        <v>929.9375</v>
      </c>
      <c r="M1352" s="57">
        <f>L1352*2.202</f>
        <v>2047.7223750000001</v>
      </c>
      <c r="N1352" s="186">
        <f>M1352*$N$2</f>
        <v>2559.6529687500001</v>
      </c>
      <c r="O1352" s="398">
        <v>0</v>
      </c>
    </row>
    <row r="1353" spans="1:15" ht="30" x14ac:dyDescent="0.25">
      <c r="B1353" s="59" t="s">
        <v>1103</v>
      </c>
      <c r="C1353" s="84" t="s">
        <v>280</v>
      </c>
      <c r="D1353" s="175" t="s">
        <v>126</v>
      </c>
      <c r="E1353" s="57"/>
      <c r="F1353" s="57">
        <v>9.23</v>
      </c>
      <c r="G1353" s="57">
        <v>134.11000000000001</v>
      </c>
      <c r="H1353" s="57">
        <v>462.69</v>
      </c>
      <c r="I1353" s="57">
        <v>578.36</v>
      </c>
      <c r="J1353" s="57"/>
      <c r="K1353" s="185">
        <v>148.79</v>
      </c>
      <c r="L1353" s="57">
        <f>F1353*K1353</f>
        <v>1373.3317</v>
      </c>
      <c r="M1353" s="57">
        <f>L1353*2.202</f>
        <v>3024.0764033999999</v>
      </c>
      <c r="N1353" s="186">
        <f>M1353*$N$2</f>
        <v>3780.09550425</v>
      </c>
      <c r="O1353" s="398">
        <v>0</v>
      </c>
    </row>
    <row r="1354" spans="1:15" x14ac:dyDescent="0.25">
      <c r="A1354" s="113"/>
      <c r="B1354" s="59" t="s">
        <v>278</v>
      </c>
      <c r="C1354" s="84"/>
      <c r="D1354" s="175"/>
      <c r="E1354" s="57"/>
      <c r="F1354" s="57"/>
      <c r="G1354" s="57"/>
      <c r="H1354" s="57"/>
      <c r="I1354" s="57"/>
      <c r="J1354" s="57"/>
      <c r="K1354" s="185"/>
      <c r="L1354" s="57"/>
      <c r="M1354" s="57"/>
      <c r="N1354" s="186"/>
      <c r="O1354" s="398"/>
    </row>
    <row r="1355" spans="1:15" x14ac:dyDescent="0.25">
      <c r="A1355" s="113"/>
      <c r="B1355" s="59" t="s">
        <v>1104</v>
      </c>
      <c r="C1355" s="84" t="s">
        <v>105</v>
      </c>
      <c r="D1355" s="175" t="s">
        <v>126</v>
      </c>
      <c r="E1355" s="57"/>
      <c r="F1355" s="57">
        <v>10</v>
      </c>
      <c r="G1355" s="57">
        <v>145.30000000000001</v>
      </c>
      <c r="H1355" s="57">
        <v>501.29</v>
      </c>
      <c r="I1355" s="57">
        <v>626.61</v>
      </c>
      <c r="J1355" s="57"/>
      <c r="K1355" s="185">
        <v>148.79</v>
      </c>
      <c r="L1355" s="57">
        <f t="shared" ref="L1355:L1365" si="131">F1355*K1355</f>
        <v>1487.8999999999999</v>
      </c>
      <c r="M1355" s="57">
        <f t="shared" ref="M1355:M1365" si="132">L1355*2.202</f>
        <v>3276.3557999999998</v>
      </c>
      <c r="N1355" s="186">
        <f t="shared" ref="N1355:N1365" si="133">M1355*$N$2</f>
        <v>4095.4447499999997</v>
      </c>
      <c r="O1355" s="398">
        <v>0</v>
      </c>
    </row>
    <row r="1356" spans="1:15" ht="30" x14ac:dyDescent="0.25">
      <c r="A1356" s="113"/>
      <c r="B1356" s="44" t="s">
        <v>1105</v>
      </c>
      <c r="C1356" s="174" t="s">
        <v>105</v>
      </c>
      <c r="D1356" s="175" t="s">
        <v>126</v>
      </c>
      <c r="E1356" s="51"/>
      <c r="F1356" s="51">
        <v>2.36</v>
      </c>
      <c r="G1356" s="51">
        <v>34.29</v>
      </c>
      <c r="H1356" s="51">
        <v>118.3</v>
      </c>
      <c r="I1356" s="51">
        <v>147.88999999999999</v>
      </c>
      <c r="J1356" s="51"/>
      <c r="K1356" s="185">
        <v>148.79</v>
      </c>
      <c r="L1356" s="51">
        <f t="shared" si="131"/>
        <v>351.14439999999996</v>
      </c>
      <c r="M1356" s="57">
        <f t="shared" si="132"/>
        <v>773.21996879999995</v>
      </c>
      <c r="N1356" s="223">
        <f t="shared" si="133"/>
        <v>966.52496099999996</v>
      </c>
      <c r="O1356" s="402">
        <v>0</v>
      </c>
    </row>
    <row r="1357" spans="1:15" x14ac:dyDescent="0.25">
      <c r="A1357" s="113"/>
      <c r="B1357" s="59" t="s">
        <v>1106</v>
      </c>
      <c r="C1357" s="84" t="s">
        <v>105</v>
      </c>
      <c r="D1357" s="175" t="s">
        <v>126</v>
      </c>
      <c r="E1357" s="57"/>
      <c r="F1357" s="57">
        <v>4.0599999999999996</v>
      </c>
      <c r="G1357" s="57">
        <v>58.99</v>
      </c>
      <c r="H1357" s="57">
        <v>203.52</v>
      </c>
      <c r="I1357" s="57">
        <v>254.4</v>
      </c>
      <c r="J1357" s="57"/>
      <c r="K1357" s="185">
        <v>148.79</v>
      </c>
      <c r="L1357" s="57">
        <f t="shared" si="131"/>
        <v>604.08739999999989</v>
      </c>
      <c r="M1357" s="57">
        <f t="shared" si="132"/>
        <v>1330.2004547999998</v>
      </c>
      <c r="N1357" s="186">
        <f t="shared" si="133"/>
        <v>1662.7505684999996</v>
      </c>
      <c r="O1357" s="398">
        <v>0</v>
      </c>
    </row>
    <row r="1358" spans="1:15" x14ac:dyDescent="0.25">
      <c r="A1358" s="113"/>
      <c r="B1358" s="59" t="s">
        <v>1107</v>
      </c>
      <c r="C1358" s="84" t="s">
        <v>105</v>
      </c>
      <c r="D1358" s="175" t="s">
        <v>126</v>
      </c>
      <c r="E1358" s="57"/>
      <c r="F1358" s="57">
        <v>3.43</v>
      </c>
      <c r="G1358" s="57">
        <v>49.84</v>
      </c>
      <c r="H1358" s="57">
        <v>171.94</v>
      </c>
      <c r="I1358" s="57">
        <v>214.93</v>
      </c>
      <c r="J1358" s="57"/>
      <c r="K1358" s="185">
        <v>148.79</v>
      </c>
      <c r="L1358" s="57">
        <f t="shared" si="131"/>
        <v>510.34969999999998</v>
      </c>
      <c r="M1358" s="57">
        <f t="shared" si="132"/>
        <v>1123.7900393999998</v>
      </c>
      <c r="N1358" s="186">
        <f t="shared" si="133"/>
        <v>1404.7375492499998</v>
      </c>
      <c r="O1358" s="398">
        <v>0</v>
      </c>
    </row>
    <row r="1359" spans="1:15" x14ac:dyDescent="0.25">
      <c r="A1359" s="113"/>
      <c r="B1359" s="59" t="s">
        <v>1108</v>
      </c>
      <c r="C1359" s="84" t="s">
        <v>277</v>
      </c>
      <c r="D1359" s="175" t="s">
        <v>126</v>
      </c>
      <c r="E1359" s="57"/>
      <c r="F1359" s="57">
        <v>1.5</v>
      </c>
      <c r="G1359" s="57">
        <v>21.8</v>
      </c>
      <c r="H1359" s="57">
        <v>75.19</v>
      </c>
      <c r="I1359" s="57">
        <v>93.99</v>
      </c>
      <c r="J1359" s="57"/>
      <c r="K1359" s="185">
        <v>148.79</v>
      </c>
      <c r="L1359" s="57">
        <f t="shared" si="131"/>
        <v>223.185</v>
      </c>
      <c r="M1359" s="57">
        <f t="shared" si="132"/>
        <v>491.45337000000001</v>
      </c>
      <c r="N1359" s="186">
        <f t="shared" si="133"/>
        <v>614.31671249999999</v>
      </c>
      <c r="O1359" s="398">
        <v>0</v>
      </c>
    </row>
    <row r="1360" spans="1:15" x14ac:dyDescent="0.25">
      <c r="A1360" s="113"/>
      <c r="B1360" s="59" t="s">
        <v>226</v>
      </c>
      <c r="C1360" s="84" t="s">
        <v>277</v>
      </c>
      <c r="D1360" s="175" t="s">
        <v>126</v>
      </c>
      <c r="E1360" s="57"/>
      <c r="F1360" s="57">
        <v>1.73</v>
      </c>
      <c r="G1360" s="57">
        <v>25.14</v>
      </c>
      <c r="H1360" s="57">
        <v>86.72</v>
      </c>
      <c r="I1360" s="57">
        <v>108.4</v>
      </c>
      <c r="J1360" s="57"/>
      <c r="K1360" s="185">
        <v>148.79</v>
      </c>
      <c r="L1360" s="57">
        <f t="shared" si="131"/>
        <v>257.4067</v>
      </c>
      <c r="M1360" s="57">
        <f t="shared" si="132"/>
        <v>566.80955340000003</v>
      </c>
      <c r="N1360" s="186">
        <f t="shared" si="133"/>
        <v>708.51194175000001</v>
      </c>
      <c r="O1360" s="398">
        <v>0</v>
      </c>
    </row>
    <row r="1361" spans="1:15" x14ac:dyDescent="0.25">
      <c r="A1361" s="113"/>
      <c r="B1361" s="59" t="s">
        <v>206</v>
      </c>
      <c r="C1361" s="84" t="s">
        <v>277</v>
      </c>
      <c r="D1361" s="175" t="s">
        <v>126</v>
      </c>
      <c r="E1361" s="57"/>
      <c r="F1361" s="57">
        <v>2.2799999999999998</v>
      </c>
      <c r="G1361" s="57">
        <v>33.130000000000003</v>
      </c>
      <c r="H1361" s="57">
        <v>114.29</v>
      </c>
      <c r="I1361" s="57">
        <v>142.87</v>
      </c>
      <c r="J1361" s="57"/>
      <c r="K1361" s="185">
        <v>148.79</v>
      </c>
      <c r="L1361" s="57">
        <f t="shared" si="131"/>
        <v>339.24119999999994</v>
      </c>
      <c r="M1361" s="57">
        <f t="shared" si="132"/>
        <v>747.0091223999998</v>
      </c>
      <c r="N1361" s="186">
        <f t="shared" si="133"/>
        <v>933.76140299999975</v>
      </c>
      <c r="O1361" s="398">
        <v>0</v>
      </c>
    </row>
    <row r="1362" spans="1:15" x14ac:dyDescent="0.25">
      <c r="A1362" s="113"/>
      <c r="B1362" s="59" t="s">
        <v>1109</v>
      </c>
      <c r="C1362" s="84" t="s">
        <v>277</v>
      </c>
      <c r="D1362" s="175" t="s">
        <v>126</v>
      </c>
      <c r="E1362" s="57"/>
      <c r="F1362" s="57">
        <v>3.78</v>
      </c>
      <c r="G1362" s="57">
        <v>54.63</v>
      </c>
      <c r="H1362" s="57">
        <v>188.48</v>
      </c>
      <c r="I1362" s="57">
        <v>235.6</v>
      </c>
      <c r="J1362" s="57"/>
      <c r="K1362" s="185">
        <v>148.79</v>
      </c>
      <c r="L1362" s="57">
        <f t="shared" si="131"/>
        <v>562.42619999999999</v>
      </c>
      <c r="M1362" s="57">
        <f t="shared" si="132"/>
        <v>1238.4624924</v>
      </c>
      <c r="N1362" s="186">
        <f t="shared" si="133"/>
        <v>1548.0781155</v>
      </c>
      <c r="O1362" s="398">
        <v>0</v>
      </c>
    </row>
    <row r="1363" spans="1:15" x14ac:dyDescent="0.25">
      <c r="A1363" s="113"/>
      <c r="B1363" s="59" t="s">
        <v>226</v>
      </c>
      <c r="C1363" s="84" t="s">
        <v>277</v>
      </c>
      <c r="D1363" s="175" t="s">
        <v>126</v>
      </c>
      <c r="E1363" s="57"/>
      <c r="F1363" s="57">
        <v>4.33</v>
      </c>
      <c r="G1363" s="57">
        <v>62.91</v>
      </c>
      <c r="H1363" s="57">
        <v>217.06</v>
      </c>
      <c r="I1363" s="57">
        <v>271.32</v>
      </c>
      <c r="J1363" s="57"/>
      <c r="K1363" s="185">
        <v>148.79</v>
      </c>
      <c r="L1363" s="57">
        <f t="shared" si="131"/>
        <v>644.26069999999993</v>
      </c>
      <c r="M1363" s="57">
        <f t="shared" si="132"/>
        <v>1418.6620613999999</v>
      </c>
      <c r="N1363" s="186">
        <f t="shared" si="133"/>
        <v>1773.3275767499999</v>
      </c>
      <c r="O1363" s="398">
        <v>0</v>
      </c>
    </row>
    <row r="1364" spans="1:15" x14ac:dyDescent="0.25">
      <c r="A1364" s="113"/>
      <c r="B1364" s="59" t="s">
        <v>206</v>
      </c>
      <c r="C1364" s="84" t="s">
        <v>277</v>
      </c>
      <c r="D1364" s="175" t="s">
        <v>126</v>
      </c>
      <c r="E1364" s="57"/>
      <c r="F1364" s="57">
        <v>5.71</v>
      </c>
      <c r="G1364" s="57">
        <v>82.97</v>
      </c>
      <c r="H1364" s="57">
        <v>286.23</v>
      </c>
      <c r="I1364" s="57">
        <v>357.79</v>
      </c>
      <c r="J1364" s="57"/>
      <c r="K1364" s="185">
        <v>148.79</v>
      </c>
      <c r="L1364" s="57">
        <f t="shared" si="131"/>
        <v>849.59089999999992</v>
      </c>
      <c r="M1364" s="57">
        <f t="shared" si="132"/>
        <v>1870.7991617999999</v>
      </c>
      <c r="N1364" s="186">
        <f t="shared" si="133"/>
        <v>2338.49895225</v>
      </c>
      <c r="O1364" s="398">
        <v>0</v>
      </c>
    </row>
    <row r="1365" spans="1:15" x14ac:dyDescent="0.25">
      <c r="A1365" s="113"/>
      <c r="B1365" s="59" t="s">
        <v>207</v>
      </c>
      <c r="C1365" s="84" t="s">
        <v>277</v>
      </c>
      <c r="D1365" s="175" t="s">
        <v>126</v>
      </c>
      <c r="E1365" s="57"/>
      <c r="F1365" s="57">
        <v>6</v>
      </c>
      <c r="G1365" s="57">
        <v>87.18</v>
      </c>
      <c r="H1365" s="57">
        <v>300.77</v>
      </c>
      <c r="I1365" s="57">
        <v>375.96</v>
      </c>
      <c r="J1365" s="57"/>
      <c r="K1365" s="185">
        <v>148.79</v>
      </c>
      <c r="L1365" s="57">
        <f t="shared" si="131"/>
        <v>892.74</v>
      </c>
      <c r="M1365" s="57">
        <f t="shared" si="132"/>
        <v>1965.81348</v>
      </c>
      <c r="N1365" s="186">
        <f t="shared" si="133"/>
        <v>2457.26685</v>
      </c>
      <c r="O1365" s="398">
        <v>0</v>
      </c>
    </row>
    <row r="1366" spans="1:15" x14ac:dyDescent="0.25">
      <c r="A1366" s="113"/>
      <c r="B1366" s="59" t="s">
        <v>1110</v>
      </c>
      <c r="C1366" s="84"/>
      <c r="D1366" s="175"/>
      <c r="E1366" s="57"/>
      <c r="F1366" s="57"/>
      <c r="G1366" s="57"/>
      <c r="H1366" s="57"/>
      <c r="I1366" s="57"/>
      <c r="J1366" s="57"/>
      <c r="K1366" s="57"/>
      <c r="L1366" s="57"/>
      <c r="M1366" s="57"/>
      <c r="N1366" s="186"/>
      <c r="O1366" s="398"/>
    </row>
    <row r="1367" spans="1:15" x14ac:dyDescent="0.25">
      <c r="A1367" s="113"/>
      <c r="B1367" s="59" t="s">
        <v>1111</v>
      </c>
      <c r="C1367" s="84" t="s">
        <v>1112</v>
      </c>
      <c r="D1367" s="175" t="s">
        <v>489</v>
      </c>
      <c r="E1367" s="57"/>
      <c r="F1367" s="57">
        <v>0.82</v>
      </c>
      <c r="G1367" s="57">
        <v>9.7100000000000009</v>
      </c>
      <c r="H1367" s="57">
        <v>33.5</v>
      </c>
      <c r="I1367" s="57">
        <v>41.87</v>
      </c>
      <c r="J1367" s="57"/>
      <c r="K1367" s="57">
        <v>118.01</v>
      </c>
      <c r="L1367" s="57">
        <f>F1367*K1367</f>
        <v>96.768199999999993</v>
      </c>
      <c r="M1367" s="57">
        <f>L1367*2.202</f>
        <v>213.08357639999997</v>
      </c>
      <c r="N1367" s="186">
        <f>M1367*$N$2</f>
        <v>266.35447049999993</v>
      </c>
      <c r="O1367" s="398">
        <v>0</v>
      </c>
    </row>
    <row r="1368" spans="1:15" x14ac:dyDescent="0.25">
      <c r="A1368" s="113"/>
      <c r="B1368" s="59"/>
      <c r="C1368" s="84" t="s">
        <v>1113</v>
      </c>
      <c r="D1368" s="175"/>
      <c r="E1368" s="57"/>
      <c r="F1368" s="57"/>
      <c r="G1368" s="57"/>
      <c r="H1368" s="57"/>
      <c r="I1368" s="57"/>
      <c r="J1368" s="57"/>
      <c r="K1368" s="57"/>
      <c r="L1368" s="57"/>
      <c r="M1368" s="57"/>
      <c r="N1368" s="186"/>
      <c r="O1368" s="398"/>
    </row>
    <row r="1369" spans="1:15" x14ac:dyDescent="0.25">
      <c r="A1369" s="113"/>
      <c r="B1369" s="59" t="s">
        <v>1114</v>
      </c>
      <c r="C1369" s="84"/>
      <c r="D1369" s="175" t="s">
        <v>489</v>
      </c>
      <c r="E1369" s="57"/>
      <c r="F1369" s="57">
        <v>1.1100000000000001</v>
      </c>
      <c r="G1369" s="57">
        <v>13.14</v>
      </c>
      <c r="H1369" s="57">
        <v>45.34</v>
      </c>
      <c r="I1369" s="57">
        <v>56.68</v>
      </c>
      <c r="J1369" s="57"/>
      <c r="K1369" s="57">
        <v>118.01</v>
      </c>
      <c r="L1369" s="57">
        <f t="shared" ref="L1369:L1391" si="134">F1369*K1369</f>
        <v>130.99110000000002</v>
      </c>
      <c r="M1369" s="57">
        <f t="shared" ref="M1369:M1389" si="135">L1369*2.202</f>
        <v>288.44240220000006</v>
      </c>
      <c r="N1369" s="186">
        <f t="shared" ref="N1369:N1390" si="136">M1369*$N$2</f>
        <v>360.55300275000008</v>
      </c>
      <c r="O1369" s="398">
        <v>0</v>
      </c>
    </row>
    <row r="1370" spans="1:15" ht="30" x14ac:dyDescent="0.25">
      <c r="A1370" s="113"/>
      <c r="B1370" s="59" t="s">
        <v>1115</v>
      </c>
      <c r="C1370" s="84" t="s">
        <v>225</v>
      </c>
      <c r="D1370" s="175" t="s">
        <v>126</v>
      </c>
      <c r="E1370" s="57"/>
      <c r="F1370" s="57">
        <v>2.5099999999999998</v>
      </c>
      <c r="G1370" s="57">
        <v>36.47</v>
      </c>
      <c r="H1370" s="57">
        <v>125.82</v>
      </c>
      <c r="I1370" s="57">
        <v>157.28</v>
      </c>
      <c r="J1370" s="57">
        <v>166.1</v>
      </c>
      <c r="K1370" s="185">
        <v>148.79</v>
      </c>
      <c r="L1370" s="57">
        <f t="shared" si="134"/>
        <v>373.46289999999993</v>
      </c>
      <c r="M1370" s="57">
        <f t="shared" si="135"/>
        <v>822.36530579999987</v>
      </c>
      <c r="N1370" s="186">
        <f t="shared" si="136"/>
        <v>1027.9566322499998</v>
      </c>
      <c r="O1370" s="398">
        <f t="shared" ref="O1370:O1387" si="137">M1370*$N$1*$N$3</f>
        <v>1085.5222036559999</v>
      </c>
    </row>
    <row r="1371" spans="1:15" x14ac:dyDescent="0.25">
      <c r="A1371" s="113"/>
      <c r="B1371" s="59" t="s">
        <v>1116</v>
      </c>
      <c r="C1371" s="84" t="s">
        <v>225</v>
      </c>
      <c r="D1371" s="175" t="s">
        <v>126</v>
      </c>
      <c r="E1371" s="57"/>
      <c r="F1371" s="57">
        <v>3.25</v>
      </c>
      <c r="G1371" s="57">
        <v>47.22</v>
      </c>
      <c r="H1371" s="57">
        <v>162.91999999999999</v>
      </c>
      <c r="I1371" s="57">
        <v>203.65</v>
      </c>
      <c r="J1371" s="57">
        <v>215.1</v>
      </c>
      <c r="K1371" s="185">
        <v>148.79</v>
      </c>
      <c r="L1371" s="57">
        <f t="shared" si="134"/>
        <v>483.5675</v>
      </c>
      <c r="M1371" s="57">
        <f t="shared" si="135"/>
        <v>1064.8156349999999</v>
      </c>
      <c r="N1371" s="186">
        <f t="shared" si="136"/>
        <v>1331.0195437499999</v>
      </c>
      <c r="O1371" s="398">
        <f t="shared" si="137"/>
        <v>1405.5566382</v>
      </c>
    </row>
    <row r="1372" spans="1:15" ht="30" x14ac:dyDescent="0.25">
      <c r="A1372" s="113"/>
      <c r="B1372" s="59" t="s">
        <v>1117</v>
      </c>
      <c r="C1372" s="84" t="s">
        <v>225</v>
      </c>
      <c r="D1372" s="175" t="s">
        <v>126</v>
      </c>
      <c r="E1372" s="57"/>
      <c r="F1372" s="57">
        <v>1.67</v>
      </c>
      <c r="G1372" s="57">
        <v>24.27</v>
      </c>
      <c r="H1372" s="57">
        <v>83.71</v>
      </c>
      <c r="I1372" s="57">
        <v>104.64</v>
      </c>
      <c r="J1372" s="57">
        <v>110.5</v>
      </c>
      <c r="K1372" s="185">
        <v>148.79</v>
      </c>
      <c r="L1372" s="57">
        <f t="shared" si="134"/>
        <v>248.47929999999997</v>
      </c>
      <c r="M1372" s="57">
        <f t="shared" si="135"/>
        <v>547.15141859999994</v>
      </c>
      <c r="N1372" s="186">
        <f t="shared" si="136"/>
        <v>683.93927324999993</v>
      </c>
      <c r="O1372" s="398">
        <f t="shared" si="137"/>
        <v>722.23987255199995</v>
      </c>
    </row>
    <row r="1373" spans="1:15" x14ac:dyDescent="0.25">
      <c r="A1373" s="113"/>
      <c r="B1373" s="59" t="s">
        <v>1106</v>
      </c>
      <c r="C1373" s="84" t="s">
        <v>225</v>
      </c>
      <c r="D1373" s="175" t="s">
        <v>126</v>
      </c>
      <c r="E1373" s="57"/>
      <c r="F1373" s="57">
        <v>3.51</v>
      </c>
      <c r="G1373" s="57">
        <v>51</v>
      </c>
      <c r="H1373" s="57">
        <v>175.95</v>
      </c>
      <c r="I1373" s="57">
        <v>219.94</v>
      </c>
      <c r="J1373" s="57">
        <v>232.3</v>
      </c>
      <c r="K1373" s="185">
        <v>148.79</v>
      </c>
      <c r="L1373" s="57">
        <f t="shared" si="134"/>
        <v>522.25289999999995</v>
      </c>
      <c r="M1373" s="57">
        <f t="shared" si="135"/>
        <v>1150.0008857999999</v>
      </c>
      <c r="N1373" s="186">
        <f t="shared" si="136"/>
        <v>1437.5011072499999</v>
      </c>
      <c r="O1373" s="398">
        <f t="shared" si="137"/>
        <v>1518.0011692559999</v>
      </c>
    </row>
    <row r="1374" spans="1:15" ht="30" x14ac:dyDescent="0.25">
      <c r="A1374" s="113"/>
      <c r="B1374" s="59" t="s">
        <v>1118</v>
      </c>
      <c r="C1374" s="84" t="s">
        <v>225</v>
      </c>
      <c r="D1374" s="175" t="s">
        <v>126</v>
      </c>
      <c r="E1374" s="57"/>
      <c r="F1374" s="57">
        <v>2.09</v>
      </c>
      <c r="G1374" s="57">
        <v>30.37</v>
      </c>
      <c r="H1374" s="57">
        <v>104.77</v>
      </c>
      <c r="I1374" s="57">
        <v>130.96</v>
      </c>
      <c r="J1374" s="57">
        <v>138.30000000000001</v>
      </c>
      <c r="K1374" s="185">
        <v>148.79</v>
      </c>
      <c r="L1374" s="57">
        <f t="shared" si="134"/>
        <v>310.97109999999998</v>
      </c>
      <c r="M1374" s="57">
        <f t="shared" si="135"/>
        <v>684.75836219999997</v>
      </c>
      <c r="N1374" s="186">
        <f t="shared" si="136"/>
        <v>855.94795275000001</v>
      </c>
      <c r="O1374" s="398">
        <f t="shared" si="137"/>
        <v>903.88103810399991</v>
      </c>
    </row>
    <row r="1375" spans="1:15" x14ac:dyDescent="0.25">
      <c r="A1375" s="113"/>
      <c r="B1375" s="59" t="s">
        <v>1106</v>
      </c>
      <c r="C1375" s="84" t="s">
        <v>225</v>
      </c>
      <c r="D1375" s="175" t="s">
        <v>126</v>
      </c>
      <c r="E1375" s="57"/>
      <c r="F1375" s="57">
        <v>5.43</v>
      </c>
      <c r="G1375" s="57">
        <v>78.900000000000006</v>
      </c>
      <c r="H1375" s="57">
        <v>272.2</v>
      </c>
      <c r="I1375" s="57">
        <v>340.25</v>
      </c>
      <c r="J1375" s="57">
        <v>359.3</v>
      </c>
      <c r="K1375" s="185">
        <v>148.79</v>
      </c>
      <c r="L1375" s="57">
        <f t="shared" si="134"/>
        <v>807.92969999999991</v>
      </c>
      <c r="M1375" s="57">
        <f t="shared" si="135"/>
        <v>1779.0611993999999</v>
      </c>
      <c r="N1375" s="186">
        <f t="shared" si="136"/>
        <v>2223.8264992499999</v>
      </c>
      <c r="O1375" s="398">
        <f t="shared" si="137"/>
        <v>2348.3607832079997</v>
      </c>
    </row>
    <row r="1376" spans="1:15" x14ac:dyDescent="0.25">
      <c r="A1376" s="113"/>
      <c r="B1376" s="59" t="s">
        <v>1119</v>
      </c>
      <c r="C1376" s="84" t="s">
        <v>225</v>
      </c>
      <c r="D1376" s="175" t="s">
        <v>126</v>
      </c>
      <c r="E1376" s="57"/>
      <c r="F1376" s="57">
        <v>0.24</v>
      </c>
      <c r="G1376" s="57">
        <v>3.49</v>
      </c>
      <c r="H1376" s="57">
        <v>12.03</v>
      </c>
      <c r="I1376" s="57">
        <v>15.04</v>
      </c>
      <c r="J1376" s="57">
        <v>15.9</v>
      </c>
      <c r="K1376" s="185">
        <v>148.79</v>
      </c>
      <c r="L1376" s="57">
        <f t="shared" si="134"/>
        <v>35.709599999999995</v>
      </c>
      <c r="M1376" s="57">
        <f t="shared" si="135"/>
        <v>78.632539199999982</v>
      </c>
      <c r="N1376" s="186">
        <f t="shared" si="136"/>
        <v>98.290673999999981</v>
      </c>
      <c r="O1376" s="398">
        <f t="shared" si="137"/>
        <v>103.79495174399999</v>
      </c>
    </row>
    <row r="1377" spans="1:15" x14ac:dyDescent="0.25">
      <c r="A1377" s="113"/>
      <c r="B1377" s="59" t="s">
        <v>1120</v>
      </c>
      <c r="C1377" s="84" t="s">
        <v>277</v>
      </c>
      <c r="D1377" s="175" t="s">
        <v>126</v>
      </c>
      <c r="E1377" s="57"/>
      <c r="F1377" s="57">
        <v>0.48</v>
      </c>
      <c r="G1377" s="57">
        <v>6.97</v>
      </c>
      <c r="H1377" s="57">
        <v>24.06</v>
      </c>
      <c r="I1377" s="57">
        <v>30.08</v>
      </c>
      <c r="J1377" s="57">
        <v>31.8</v>
      </c>
      <c r="K1377" s="185">
        <v>148.79</v>
      </c>
      <c r="L1377" s="57">
        <f t="shared" si="134"/>
        <v>71.419199999999989</v>
      </c>
      <c r="M1377" s="57">
        <f t="shared" si="135"/>
        <v>157.26507839999996</v>
      </c>
      <c r="N1377" s="186">
        <f t="shared" si="136"/>
        <v>196.58134799999996</v>
      </c>
      <c r="O1377" s="398">
        <f t="shared" si="137"/>
        <v>207.58990348799998</v>
      </c>
    </row>
    <row r="1378" spans="1:15" ht="30" x14ac:dyDescent="0.25">
      <c r="A1378" s="113"/>
      <c r="B1378" s="59" t="s">
        <v>1121</v>
      </c>
      <c r="C1378" s="84" t="s">
        <v>1094</v>
      </c>
      <c r="D1378" s="175" t="s">
        <v>126</v>
      </c>
      <c r="E1378" s="57"/>
      <c r="F1378" s="185">
        <v>2.16</v>
      </c>
      <c r="G1378" s="185">
        <v>31.38</v>
      </c>
      <c r="H1378" s="185">
        <v>108.26</v>
      </c>
      <c r="I1378" s="185">
        <v>135.35</v>
      </c>
      <c r="J1378" s="185">
        <v>142.9</v>
      </c>
      <c r="K1378" s="185">
        <v>148.79</v>
      </c>
      <c r="L1378" s="185">
        <f t="shared" si="134"/>
        <v>321.38639999999998</v>
      </c>
      <c r="M1378" s="57">
        <f t="shared" si="135"/>
        <v>707.69285279999997</v>
      </c>
      <c r="N1378" s="186">
        <f t="shared" si="136"/>
        <v>884.61606599999993</v>
      </c>
      <c r="O1378" s="398">
        <f t="shared" si="137"/>
        <v>934.15456569599996</v>
      </c>
    </row>
    <row r="1379" spans="1:15" ht="30" x14ac:dyDescent="0.25">
      <c r="A1379" s="113"/>
      <c r="B1379" s="59" t="s">
        <v>1122</v>
      </c>
      <c r="C1379" s="84" t="s">
        <v>625</v>
      </c>
      <c r="D1379" s="175" t="s">
        <v>126</v>
      </c>
      <c r="E1379" s="57"/>
      <c r="F1379" s="57">
        <v>0.36</v>
      </c>
      <c r="G1379" s="57">
        <v>5.23</v>
      </c>
      <c r="H1379" s="57">
        <v>18.05</v>
      </c>
      <c r="I1379" s="57">
        <v>22.56</v>
      </c>
      <c r="J1379" s="57">
        <v>23.8</v>
      </c>
      <c r="K1379" s="185">
        <v>148.79</v>
      </c>
      <c r="L1379" s="57">
        <f t="shared" si="134"/>
        <v>53.564399999999992</v>
      </c>
      <c r="M1379" s="57">
        <f t="shared" si="135"/>
        <v>117.94880879999998</v>
      </c>
      <c r="N1379" s="186">
        <f t="shared" si="136"/>
        <v>147.43601099999998</v>
      </c>
      <c r="O1379" s="398">
        <f t="shared" si="137"/>
        <v>155.69242761599997</v>
      </c>
    </row>
    <row r="1380" spans="1:15" ht="30" x14ac:dyDescent="0.25">
      <c r="A1380" s="113"/>
      <c r="B1380" s="59" t="s">
        <v>1123</v>
      </c>
      <c r="C1380" s="84" t="s">
        <v>1124</v>
      </c>
      <c r="D1380" s="175" t="s">
        <v>126</v>
      </c>
      <c r="E1380" s="54"/>
      <c r="F1380" s="54">
        <v>1.44</v>
      </c>
      <c r="G1380" s="54">
        <v>20.92</v>
      </c>
      <c r="H1380" s="54">
        <v>72.19</v>
      </c>
      <c r="I1380" s="54">
        <v>90.23</v>
      </c>
      <c r="J1380" s="57">
        <v>95.3</v>
      </c>
      <c r="K1380" s="185">
        <v>148.79</v>
      </c>
      <c r="L1380" s="57">
        <f t="shared" si="134"/>
        <v>214.25759999999997</v>
      </c>
      <c r="M1380" s="57">
        <f t="shared" si="135"/>
        <v>471.79523519999992</v>
      </c>
      <c r="N1380" s="58">
        <f t="shared" si="136"/>
        <v>589.74404399999992</v>
      </c>
      <c r="O1380" s="382">
        <f t="shared" si="137"/>
        <v>622.7697104639999</v>
      </c>
    </row>
    <row r="1381" spans="1:15" x14ac:dyDescent="0.25">
      <c r="B1381" s="59" t="s">
        <v>1125</v>
      </c>
      <c r="C1381" s="84" t="s">
        <v>1126</v>
      </c>
      <c r="D1381" s="175" t="s">
        <v>126</v>
      </c>
      <c r="E1381" s="54"/>
      <c r="F1381" s="54">
        <v>1.44</v>
      </c>
      <c r="G1381" s="54">
        <v>20.92</v>
      </c>
      <c r="H1381" s="54">
        <v>72.19</v>
      </c>
      <c r="I1381" s="54">
        <v>90.23</v>
      </c>
      <c r="J1381" s="57">
        <v>95.3</v>
      </c>
      <c r="K1381" s="185">
        <v>148.79</v>
      </c>
      <c r="L1381" s="57">
        <f t="shared" si="134"/>
        <v>214.25759999999997</v>
      </c>
      <c r="M1381" s="57">
        <f t="shared" si="135"/>
        <v>471.79523519999992</v>
      </c>
      <c r="N1381" s="58">
        <f t="shared" si="136"/>
        <v>589.74404399999992</v>
      </c>
      <c r="O1381" s="382">
        <f t="shared" si="137"/>
        <v>622.7697104639999</v>
      </c>
    </row>
    <row r="1382" spans="1:15" ht="30" x14ac:dyDescent="0.25">
      <c r="B1382" s="59" t="s">
        <v>1127</v>
      </c>
      <c r="C1382" s="84" t="s">
        <v>280</v>
      </c>
      <c r="D1382" s="175" t="s">
        <v>126</v>
      </c>
      <c r="E1382" s="54"/>
      <c r="F1382" s="54">
        <v>2.82</v>
      </c>
      <c r="G1382" s="54">
        <v>40.97</v>
      </c>
      <c r="H1382" s="54">
        <v>141.36000000000001</v>
      </c>
      <c r="I1382" s="54">
        <v>176.7</v>
      </c>
      <c r="J1382" s="57">
        <v>186.6</v>
      </c>
      <c r="K1382" s="185">
        <v>148.79</v>
      </c>
      <c r="L1382" s="57">
        <f t="shared" si="134"/>
        <v>419.58779999999996</v>
      </c>
      <c r="M1382" s="57">
        <f t="shared" si="135"/>
        <v>923.93233559999987</v>
      </c>
      <c r="N1382" s="58">
        <f t="shared" si="136"/>
        <v>1154.9154194999999</v>
      </c>
      <c r="O1382" s="382">
        <f t="shared" si="137"/>
        <v>1219.590682992</v>
      </c>
    </row>
    <row r="1383" spans="1:15" ht="30" x14ac:dyDescent="0.25">
      <c r="B1383" s="44" t="s">
        <v>1128</v>
      </c>
      <c r="C1383" s="174" t="s">
        <v>280</v>
      </c>
      <c r="D1383" s="175" t="s">
        <v>126</v>
      </c>
      <c r="E1383" s="46"/>
      <c r="F1383" s="46">
        <v>4.43</v>
      </c>
      <c r="G1383" s="46">
        <v>64.37</v>
      </c>
      <c r="H1383" s="46">
        <v>222.07</v>
      </c>
      <c r="I1383" s="46">
        <v>277.58999999999997</v>
      </c>
      <c r="J1383" s="51">
        <v>293.10000000000002</v>
      </c>
      <c r="K1383" s="185">
        <v>148.79</v>
      </c>
      <c r="L1383" s="51">
        <f t="shared" si="134"/>
        <v>659.13969999999995</v>
      </c>
      <c r="M1383" s="57">
        <f t="shared" si="135"/>
        <v>1451.4256194</v>
      </c>
      <c r="N1383" s="52">
        <f t="shared" si="136"/>
        <v>1814.2820242499999</v>
      </c>
      <c r="O1383" s="381">
        <f t="shared" si="137"/>
        <v>1915.8818176080001</v>
      </c>
    </row>
    <row r="1384" spans="1:15" x14ac:dyDescent="0.25">
      <c r="B1384" s="59" t="s">
        <v>1129</v>
      </c>
      <c r="C1384" s="84" t="s">
        <v>280</v>
      </c>
      <c r="D1384" s="175" t="s">
        <v>126</v>
      </c>
      <c r="E1384" s="54"/>
      <c r="F1384" s="54">
        <v>1.5</v>
      </c>
      <c r="G1384" s="54">
        <v>21.8</v>
      </c>
      <c r="H1384" s="54">
        <v>75.19</v>
      </c>
      <c r="I1384" s="54">
        <v>93.99</v>
      </c>
      <c r="J1384" s="57">
        <v>99.3</v>
      </c>
      <c r="K1384" s="185">
        <v>148.79</v>
      </c>
      <c r="L1384" s="57">
        <f t="shared" si="134"/>
        <v>223.185</v>
      </c>
      <c r="M1384" s="57">
        <f t="shared" si="135"/>
        <v>491.45337000000001</v>
      </c>
      <c r="N1384" s="58">
        <f t="shared" si="136"/>
        <v>614.31671249999999</v>
      </c>
      <c r="O1384" s="382">
        <f t="shared" si="137"/>
        <v>648.71844840000006</v>
      </c>
    </row>
    <row r="1385" spans="1:15" x14ac:dyDescent="0.25">
      <c r="B1385" s="59" t="s">
        <v>1130</v>
      </c>
      <c r="C1385" s="84" t="s">
        <v>280</v>
      </c>
      <c r="D1385" s="175" t="s">
        <v>126</v>
      </c>
      <c r="E1385" s="54"/>
      <c r="F1385" s="54">
        <v>2.2000000000000002</v>
      </c>
      <c r="G1385" s="54">
        <v>31.97</v>
      </c>
      <c r="H1385" s="54">
        <v>110.26</v>
      </c>
      <c r="I1385" s="54">
        <v>137.85</v>
      </c>
      <c r="J1385" s="57">
        <v>145.6</v>
      </c>
      <c r="K1385" s="185">
        <v>148.79</v>
      </c>
      <c r="L1385" s="57">
        <f t="shared" si="134"/>
        <v>327.33800000000002</v>
      </c>
      <c r="M1385" s="57">
        <f t="shared" si="135"/>
        <v>720.79827599999999</v>
      </c>
      <c r="N1385" s="58">
        <f t="shared" si="136"/>
        <v>900.99784499999998</v>
      </c>
      <c r="O1385" s="382">
        <f t="shared" si="137"/>
        <v>951.45372431999999</v>
      </c>
    </row>
    <row r="1386" spans="1:15" ht="30" x14ac:dyDescent="0.25">
      <c r="B1386" s="59" t="s">
        <v>1131</v>
      </c>
      <c r="C1386" s="84" t="s">
        <v>225</v>
      </c>
      <c r="D1386" s="175" t="s">
        <v>126</v>
      </c>
      <c r="E1386" s="54"/>
      <c r="F1386" s="54">
        <v>2.88</v>
      </c>
      <c r="G1386" s="54">
        <v>41.85</v>
      </c>
      <c r="H1386" s="57">
        <v>144.37</v>
      </c>
      <c r="I1386" s="57">
        <v>180.46</v>
      </c>
      <c r="J1386" s="57">
        <v>190.6</v>
      </c>
      <c r="K1386" s="185">
        <v>148.79</v>
      </c>
      <c r="L1386" s="57">
        <f t="shared" si="134"/>
        <v>428.51519999999994</v>
      </c>
      <c r="M1386" s="57">
        <f t="shared" si="135"/>
        <v>943.59047039999984</v>
      </c>
      <c r="N1386" s="58">
        <f t="shared" si="136"/>
        <v>1179.4880879999998</v>
      </c>
      <c r="O1386" s="382">
        <f t="shared" si="137"/>
        <v>1245.5394209279998</v>
      </c>
    </row>
    <row r="1387" spans="1:15" ht="30" x14ac:dyDescent="0.25">
      <c r="B1387" s="59" t="s">
        <v>1132</v>
      </c>
      <c r="C1387" s="84" t="s">
        <v>225</v>
      </c>
      <c r="D1387" s="175" t="s">
        <v>126</v>
      </c>
      <c r="E1387" s="54"/>
      <c r="F1387" s="54">
        <v>4</v>
      </c>
      <c r="G1387" s="54">
        <v>58.12</v>
      </c>
      <c r="H1387" s="57">
        <v>200.51</v>
      </c>
      <c r="I1387" s="57">
        <v>250.64</v>
      </c>
      <c r="J1387" s="57">
        <v>264.7</v>
      </c>
      <c r="K1387" s="185">
        <v>148.79</v>
      </c>
      <c r="L1387" s="57">
        <f t="shared" si="134"/>
        <v>595.16</v>
      </c>
      <c r="M1387" s="57">
        <f t="shared" si="135"/>
        <v>1310.54232</v>
      </c>
      <c r="N1387" s="58">
        <f t="shared" si="136"/>
        <v>1638.1779000000001</v>
      </c>
      <c r="O1387" s="382">
        <f t="shared" si="137"/>
        <v>1729.9158624000002</v>
      </c>
    </row>
    <row r="1388" spans="1:15" ht="30" x14ac:dyDescent="0.25">
      <c r="B1388" s="59" t="s">
        <v>1133</v>
      </c>
      <c r="C1388" s="84" t="s">
        <v>272</v>
      </c>
      <c r="D1388" s="175" t="s">
        <v>126</v>
      </c>
      <c r="E1388" s="54"/>
      <c r="F1388" s="54">
        <v>0.45</v>
      </c>
      <c r="G1388" s="54">
        <v>6.54</v>
      </c>
      <c r="H1388" s="57">
        <v>48.45</v>
      </c>
      <c r="I1388" s="57">
        <v>60.57</v>
      </c>
      <c r="J1388" s="57"/>
      <c r="K1388" s="185">
        <v>148.79</v>
      </c>
      <c r="L1388" s="57">
        <f t="shared" si="134"/>
        <v>66.955500000000001</v>
      </c>
      <c r="M1388" s="57">
        <f t="shared" si="135"/>
        <v>147.43601100000001</v>
      </c>
      <c r="N1388" s="58">
        <f t="shared" si="136"/>
        <v>184.29501375000001</v>
      </c>
      <c r="O1388" s="382">
        <v>0</v>
      </c>
    </row>
    <row r="1389" spans="1:15" ht="30" x14ac:dyDescent="0.25">
      <c r="B1389" s="166" t="s">
        <v>1134</v>
      </c>
      <c r="C1389" s="84"/>
      <c r="D1389" s="55" t="s">
        <v>200</v>
      </c>
      <c r="E1389" s="54"/>
      <c r="F1389" s="54">
        <v>0.45</v>
      </c>
      <c r="G1389" s="54">
        <v>7.51</v>
      </c>
      <c r="H1389" s="57"/>
      <c r="I1389" s="57"/>
      <c r="J1389" s="57"/>
      <c r="K1389" s="57">
        <v>173.42</v>
      </c>
      <c r="L1389" s="57">
        <f t="shared" si="134"/>
        <v>78.039000000000001</v>
      </c>
      <c r="M1389" s="57">
        <f t="shared" si="135"/>
        <v>171.84187800000001</v>
      </c>
      <c r="N1389" s="58">
        <f t="shared" si="136"/>
        <v>214.8023475</v>
      </c>
      <c r="O1389" s="382">
        <v>0</v>
      </c>
    </row>
    <row r="1390" spans="1:15" ht="30" x14ac:dyDescent="0.25">
      <c r="B1390" s="53" t="s">
        <v>1135</v>
      </c>
      <c r="C1390" s="84" t="s">
        <v>272</v>
      </c>
      <c r="D1390" s="175" t="s">
        <v>126</v>
      </c>
      <c r="E1390" s="54"/>
      <c r="F1390" s="54">
        <v>0.72</v>
      </c>
      <c r="G1390" s="54">
        <v>10.46</v>
      </c>
      <c r="H1390" s="57">
        <v>77.53</v>
      </c>
      <c r="I1390" s="57">
        <v>96.91</v>
      </c>
      <c r="J1390" s="57"/>
      <c r="K1390" s="185">
        <v>148.79</v>
      </c>
      <c r="L1390" s="57">
        <f t="shared" si="134"/>
        <v>107.12879999999998</v>
      </c>
      <c r="M1390" s="57">
        <f>(L1390+L1391)*2.202</f>
        <v>510.84462239999993</v>
      </c>
      <c r="N1390" s="58">
        <f t="shared" si="136"/>
        <v>638.55577799999992</v>
      </c>
      <c r="O1390" s="382">
        <v>0</v>
      </c>
    </row>
    <row r="1391" spans="1:15" ht="30" x14ac:dyDescent="0.25">
      <c r="B1391" s="271" t="s">
        <v>1136</v>
      </c>
      <c r="C1391" s="91"/>
      <c r="D1391" s="55" t="s">
        <v>200</v>
      </c>
      <c r="E1391" s="54"/>
      <c r="F1391" s="54">
        <v>0.72</v>
      </c>
      <c r="G1391" s="54">
        <v>12.01</v>
      </c>
      <c r="H1391" s="57"/>
      <c r="I1391" s="57"/>
      <c r="J1391" s="57"/>
      <c r="K1391" s="57">
        <v>173.42</v>
      </c>
      <c r="L1391" s="57">
        <f t="shared" si="134"/>
        <v>124.86239999999998</v>
      </c>
      <c r="M1391" s="57"/>
      <c r="N1391" s="58"/>
      <c r="O1391" s="382"/>
    </row>
    <row r="1392" spans="1:15" x14ac:dyDescent="0.25">
      <c r="B1392" s="62" t="s">
        <v>1137</v>
      </c>
      <c r="C1392" s="91"/>
      <c r="D1392" s="55"/>
      <c r="E1392" s="54"/>
      <c r="F1392" s="54"/>
      <c r="G1392" s="54"/>
      <c r="H1392" s="57"/>
      <c r="I1392" s="57"/>
      <c r="J1392" s="57"/>
      <c r="K1392" s="57"/>
      <c r="L1392" s="57"/>
      <c r="M1392" s="57"/>
      <c r="N1392" s="58"/>
      <c r="O1392" s="382"/>
    </row>
    <row r="1393" spans="1:16" x14ac:dyDescent="0.25">
      <c r="B1393" s="76" t="s">
        <v>1138</v>
      </c>
      <c r="C1393" s="84" t="s">
        <v>272</v>
      </c>
      <c r="D1393" s="55" t="s">
        <v>171</v>
      </c>
      <c r="E1393" s="54"/>
      <c r="F1393" s="54">
        <v>1.3</v>
      </c>
      <c r="G1393" s="54">
        <v>16.8</v>
      </c>
      <c r="H1393" s="57">
        <v>197.92</v>
      </c>
      <c r="I1393" s="57">
        <v>247.4</v>
      </c>
      <c r="J1393" s="57"/>
      <c r="K1393" s="239">
        <v>131.35</v>
      </c>
      <c r="L1393" s="57">
        <f t="shared" ref="L1393:L1399" si="138">F1393*K1393</f>
        <v>170.755</v>
      </c>
      <c r="M1393" s="57">
        <f>(L1393+L1394+L1395)*2.202</f>
        <v>1298.360856</v>
      </c>
      <c r="N1393" s="58">
        <f>M1393*$N$2</f>
        <v>1622.9510700000001</v>
      </c>
      <c r="O1393" s="382">
        <v>0</v>
      </c>
    </row>
    <row r="1394" spans="1:16" x14ac:dyDescent="0.25">
      <c r="B1394" s="76"/>
      <c r="C1394" s="84"/>
      <c r="D1394" s="175" t="s">
        <v>126</v>
      </c>
      <c r="E1394" s="54"/>
      <c r="F1394" s="54">
        <v>1.3</v>
      </c>
      <c r="G1394" s="54">
        <v>18.89</v>
      </c>
      <c r="H1394" s="57"/>
      <c r="I1394" s="57"/>
      <c r="J1394" s="57"/>
      <c r="K1394" s="185">
        <v>148.79</v>
      </c>
      <c r="L1394" s="57">
        <f t="shared" si="138"/>
        <v>193.42699999999999</v>
      </c>
      <c r="M1394" s="57"/>
      <c r="N1394" s="58"/>
      <c r="O1394" s="382"/>
    </row>
    <row r="1395" spans="1:16" x14ac:dyDescent="0.25">
      <c r="B1395" s="59"/>
      <c r="C1395" s="91"/>
      <c r="D1395" s="55" t="s">
        <v>200</v>
      </c>
      <c r="E1395" s="54"/>
      <c r="F1395" s="54">
        <v>1.3</v>
      </c>
      <c r="G1395" s="54">
        <v>21.68</v>
      </c>
      <c r="H1395" s="57"/>
      <c r="I1395" s="57"/>
      <c r="J1395" s="57"/>
      <c r="K1395" s="57">
        <v>173.42</v>
      </c>
      <c r="L1395" s="57">
        <f t="shared" si="138"/>
        <v>225.446</v>
      </c>
      <c r="M1395" s="57"/>
      <c r="N1395" s="58"/>
      <c r="O1395" s="382"/>
    </row>
    <row r="1396" spans="1:16" x14ac:dyDescent="0.25">
      <c r="B1396" s="61" t="s">
        <v>1139</v>
      </c>
      <c r="C1396" s="91" t="s">
        <v>272</v>
      </c>
      <c r="D1396" s="55" t="s">
        <v>171</v>
      </c>
      <c r="E1396" s="54"/>
      <c r="F1396" s="54">
        <v>1.9</v>
      </c>
      <c r="G1396" s="54">
        <v>24.55</v>
      </c>
      <c r="H1396" s="57">
        <v>289.27</v>
      </c>
      <c r="I1396" s="57">
        <v>361.59</v>
      </c>
      <c r="J1396" s="57"/>
      <c r="K1396" s="239">
        <v>131.35</v>
      </c>
      <c r="L1396" s="57">
        <f t="shared" si="138"/>
        <v>249.56499999999997</v>
      </c>
      <c r="M1396" s="57">
        <f>(L1396+L1397+L1398)*2.202</f>
        <v>1897.6043279999997</v>
      </c>
      <c r="N1396" s="58">
        <f>M1396*$N$2</f>
        <v>2372.0054099999998</v>
      </c>
      <c r="O1396" s="382">
        <v>0</v>
      </c>
    </row>
    <row r="1397" spans="1:16" x14ac:dyDescent="0.25">
      <c r="B1397" s="61"/>
      <c r="C1397" s="207"/>
      <c r="D1397" s="175" t="s">
        <v>126</v>
      </c>
      <c r="E1397" s="54"/>
      <c r="F1397" s="54">
        <v>1.9</v>
      </c>
      <c r="G1397" s="54">
        <v>27.61</v>
      </c>
      <c r="H1397" s="57"/>
      <c r="I1397" s="57"/>
      <c r="J1397" s="57"/>
      <c r="K1397" s="185">
        <v>148.79</v>
      </c>
      <c r="L1397" s="57">
        <f t="shared" si="138"/>
        <v>282.70099999999996</v>
      </c>
      <c r="M1397" s="57"/>
      <c r="N1397" s="58"/>
      <c r="O1397" s="382"/>
    </row>
    <row r="1398" spans="1:16" x14ac:dyDescent="0.25">
      <c r="B1398" s="44"/>
      <c r="C1398" s="84"/>
      <c r="D1398" s="55" t="s">
        <v>200</v>
      </c>
      <c r="E1398" s="54"/>
      <c r="F1398" s="54">
        <v>1.9</v>
      </c>
      <c r="G1398" s="54">
        <v>31.69</v>
      </c>
      <c r="H1398" s="57"/>
      <c r="I1398" s="57"/>
      <c r="J1398" s="57"/>
      <c r="K1398" s="57">
        <v>173.42</v>
      </c>
      <c r="L1398" s="57">
        <f t="shared" si="138"/>
        <v>329.49799999999993</v>
      </c>
      <c r="M1398" s="57"/>
      <c r="N1398" s="58"/>
      <c r="O1398" s="382"/>
    </row>
    <row r="1399" spans="1:16" x14ac:dyDescent="0.25">
      <c r="B1399" s="59" t="s">
        <v>1140</v>
      </c>
      <c r="C1399" s="91" t="s">
        <v>272</v>
      </c>
      <c r="D1399" s="175" t="s">
        <v>126</v>
      </c>
      <c r="E1399" s="54"/>
      <c r="F1399" s="54">
        <v>2.2999999999999998</v>
      </c>
      <c r="G1399" s="54">
        <v>33.42</v>
      </c>
      <c r="H1399" s="57">
        <v>115.3</v>
      </c>
      <c r="I1399" s="57">
        <v>144.12</v>
      </c>
      <c r="J1399" s="57">
        <v>152.19999999999999</v>
      </c>
      <c r="K1399" s="185">
        <v>148.79</v>
      </c>
      <c r="L1399" s="57">
        <f t="shared" si="138"/>
        <v>342.21699999999993</v>
      </c>
      <c r="M1399" s="57">
        <f>L1399*2.202</f>
        <v>753.56183399999986</v>
      </c>
      <c r="N1399" s="58">
        <f>M1399*$N$2</f>
        <v>941.95229249999988</v>
      </c>
      <c r="O1399" s="382">
        <f>M1399*$N$1*$N$3</f>
        <v>994.70162087999984</v>
      </c>
    </row>
    <row r="1400" spans="1:16" ht="30" x14ac:dyDescent="0.25">
      <c r="B1400" s="62" t="s">
        <v>1141</v>
      </c>
      <c r="C1400" s="91"/>
      <c r="D1400" s="55"/>
      <c r="E1400" s="54"/>
      <c r="F1400" s="54"/>
      <c r="G1400" s="54"/>
      <c r="H1400" s="57"/>
      <c r="I1400" s="57"/>
      <c r="J1400" s="57"/>
      <c r="K1400" s="57"/>
      <c r="L1400" s="57"/>
      <c r="M1400" s="57"/>
      <c r="N1400" s="58"/>
      <c r="O1400" s="382"/>
    </row>
    <row r="1401" spans="1:16" x14ac:dyDescent="0.25">
      <c r="B1401" s="53" t="s">
        <v>1142</v>
      </c>
      <c r="C1401" s="91" t="s">
        <v>272</v>
      </c>
      <c r="D1401" s="175" t="s">
        <v>126</v>
      </c>
      <c r="E1401" s="54"/>
      <c r="F1401" s="54">
        <v>1.57</v>
      </c>
      <c r="G1401" s="54">
        <v>22.81</v>
      </c>
      <c r="H1401" s="57">
        <v>169.05</v>
      </c>
      <c r="I1401" s="57">
        <v>211.31</v>
      </c>
      <c r="J1401" s="57">
        <v>223.1</v>
      </c>
      <c r="K1401" s="185">
        <v>148.79</v>
      </c>
      <c r="L1401" s="57">
        <f>F1401*K1401</f>
        <v>233.6003</v>
      </c>
      <c r="M1401" s="57">
        <f>(L1401+L1402)*2.202</f>
        <v>1113.9250794</v>
      </c>
      <c r="N1401" s="58">
        <f>M1401*$N$2</f>
        <v>1392.4063492499999</v>
      </c>
      <c r="O1401" s="382">
        <f>M1401*$N$1*$N$3</f>
        <v>1470.3811048079999</v>
      </c>
    </row>
    <row r="1402" spans="1:16" x14ac:dyDescent="0.25">
      <c r="A1402" s="113"/>
      <c r="B1402" s="44"/>
      <c r="C1402" s="207"/>
      <c r="D1402" s="55" t="s">
        <v>200</v>
      </c>
      <c r="E1402" s="54"/>
      <c r="F1402" s="54">
        <v>1.57</v>
      </c>
      <c r="G1402" s="54">
        <v>26.19</v>
      </c>
      <c r="H1402" s="57"/>
      <c r="I1402" s="57"/>
      <c r="J1402" s="57"/>
      <c r="K1402" s="57">
        <v>173.42</v>
      </c>
      <c r="L1402" s="57">
        <f>F1402*K1402</f>
        <v>272.26940000000002</v>
      </c>
      <c r="M1402" s="57"/>
      <c r="N1402" s="58"/>
      <c r="O1402" s="382"/>
      <c r="P1402" s="113"/>
    </row>
    <row r="1403" spans="1:16" s="34" customFormat="1" ht="15.75" x14ac:dyDescent="0.25">
      <c r="A1403" s="40"/>
      <c r="B1403" s="99" t="s">
        <v>1143</v>
      </c>
      <c r="C1403" s="198" t="s">
        <v>1144</v>
      </c>
      <c r="D1403" s="249" t="s">
        <v>126</v>
      </c>
      <c r="E1403" s="249"/>
      <c r="F1403" s="248">
        <v>0.6</v>
      </c>
      <c r="G1403" s="249">
        <v>8.7200000000000006</v>
      </c>
      <c r="H1403" s="249">
        <v>30.08</v>
      </c>
      <c r="I1403" s="249">
        <v>37.6</v>
      </c>
      <c r="J1403" s="249"/>
      <c r="K1403" s="250">
        <v>148.79</v>
      </c>
      <c r="L1403" s="250">
        <f>F1403*K1403</f>
        <v>89.273999999999987</v>
      </c>
      <c r="M1403" s="250">
        <f>L1403*2.202</f>
        <v>196.58134799999996</v>
      </c>
      <c r="N1403" s="251">
        <f>M1403*$N$2</f>
        <v>245.72668499999995</v>
      </c>
      <c r="O1403" s="405">
        <f>M1403*$N$1*$N$3</f>
        <v>259.48737935999998</v>
      </c>
      <c r="P1403" s="40"/>
    </row>
    <row r="1404" spans="1:16" ht="11.25" customHeight="1" x14ac:dyDescent="0.25">
      <c r="A1404" s="113"/>
      <c r="B1404" s="114"/>
      <c r="C1404" s="117"/>
      <c r="D1404" s="115"/>
      <c r="E1404" s="115"/>
      <c r="F1404" s="115"/>
      <c r="G1404" s="115"/>
      <c r="H1404" s="115"/>
      <c r="I1404" s="115"/>
      <c r="J1404" s="115"/>
      <c r="K1404" s="116"/>
      <c r="L1404" s="117"/>
      <c r="M1404" s="116"/>
      <c r="N1404" s="147"/>
      <c r="O1404" s="392"/>
      <c r="P1404" s="113"/>
    </row>
    <row r="1405" spans="1:16" ht="19.5" customHeight="1" x14ac:dyDescent="0.25">
      <c r="B1405" s="35" t="s">
        <v>1145</v>
      </c>
      <c r="C1405" s="36"/>
      <c r="D1405" s="37"/>
      <c r="E1405" s="37"/>
      <c r="F1405" s="37"/>
      <c r="G1405" s="37"/>
      <c r="H1405" s="37"/>
      <c r="I1405" s="37"/>
      <c r="J1405" s="37"/>
      <c r="K1405" s="38"/>
      <c r="L1405" s="36"/>
      <c r="M1405" s="38"/>
      <c r="N1405" s="39"/>
      <c r="O1405" s="379"/>
    </row>
    <row r="1406" spans="1:16" ht="16.5" customHeight="1" x14ac:dyDescent="0.25">
      <c r="B1406" s="114"/>
      <c r="C1406" s="117"/>
      <c r="D1406" s="115"/>
      <c r="E1406" s="115"/>
      <c r="F1406" s="115"/>
      <c r="G1406" s="115"/>
      <c r="H1406" s="115"/>
      <c r="I1406" s="115"/>
      <c r="J1406" s="115"/>
      <c r="K1406" s="116"/>
      <c r="L1406" s="117"/>
      <c r="M1406" s="116"/>
      <c r="N1406" s="147"/>
      <c r="O1406" s="392"/>
    </row>
    <row r="1407" spans="1:16" ht="20.25" customHeight="1" x14ac:dyDescent="0.25">
      <c r="B1407" s="448" t="s">
        <v>13</v>
      </c>
      <c r="C1407" s="475" t="s">
        <v>14</v>
      </c>
      <c r="D1407" s="449" t="s">
        <v>15</v>
      </c>
      <c r="E1407" s="450"/>
      <c r="F1407" s="450" t="s">
        <v>1146</v>
      </c>
      <c r="G1407" s="450" t="s">
        <v>1147</v>
      </c>
      <c r="H1407" s="450" t="s">
        <v>1148</v>
      </c>
      <c r="I1407" s="479" t="s">
        <v>19</v>
      </c>
      <c r="J1407" s="479"/>
      <c r="K1407" s="449" t="s">
        <v>20</v>
      </c>
      <c r="L1407" s="449" t="s">
        <v>17</v>
      </c>
      <c r="M1407" s="452" t="s">
        <v>21</v>
      </c>
      <c r="N1407" s="453" t="s">
        <v>19</v>
      </c>
      <c r="O1407" s="453"/>
    </row>
    <row r="1408" spans="1:16" ht="45" customHeight="1" x14ac:dyDescent="0.25">
      <c r="B1408" s="448"/>
      <c r="C1408" s="475"/>
      <c r="D1408" s="449"/>
      <c r="E1408" s="450"/>
      <c r="F1408" s="450"/>
      <c r="G1408" s="450"/>
      <c r="H1408" s="450"/>
      <c r="I1408" s="143" t="s">
        <v>560</v>
      </c>
      <c r="J1408" s="143" t="s">
        <v>23</v>
      </c>
      <c r="K1408" s="449"/>
      <c r="L1408" s="449"/>
      <c r="M1408" s="452"/>
      <c r="N1408" s="42" t="s">
        <v>22</v>
      </c>
      <c r="O1408" s="380" t="s">
        <v>23</v>
      </c>
    </row>
    <row r="1409" spans="2:15" x14ac:dyDescent="0.25">
      <c r="B1409" s="323" t="s">
        <v>1040</v>
      </c>
      <c r="C1409" s="123"/>
      <c r="D1409" s="141"/>
      <c r="E1409" s="123"/>
      <c r="F1409" s="123"/>
      <c r="G1409" s="123"/>
      <c r="H1409" s="123"/>
      <c r="I1409" s="123"/>
      <c r="J1409" s="123"/>
      <c r="K1409" s="324"/>
      <c r="L1409" s="123"/>
      <c r="M1409" s="127"/>
      <c r="N1409" s="322"/>
      <c r="O1409" s="416"/>
    </row>
    <row r="1410" spans="2:15" x14ac:dyDescent="0.25">
      <c r="B1410" s="59" t="s">
        <v>1149</v>
      </c>
      <c r="C1410" s="54" t="s">
        <v>1040</v>
      </c>
      <c r="D1410" s="55" t="s">
        <v>26</v>
      </c>
      <c r="E1410" s="54"/>
      <c r="F1410" s="54">
        <v>6</v>
      </c>
      <c r="G1410" s="54">
        <v>195</v>
      </c>
      <c r="H1410" s="54">
        <v>672.75</v>
      </c>
      <c r="I1410" s="54">
        <v>840.94</v>
      </c>
      <c r="J1410" s="54"/>
      <c r="K1410" s="57">
        <v>181.45</v>
      </c>
      <c r="L1410" s="54">
        <f t="shared" ref="L1410:L1419" si="139">F1410*K1410</f>
        <v>1088.6999999999998</v>
      </c>
      <c r="M1410" s="57">
        <f t="shared" ref="M1410:M1430" si="140">L1410*2.202</f>
        <v>2397.3173999999995</v>
      </c>
      <c r="N1410" s="58">
        <f t="shared" ref="N1410:N1419" si="141">M1410*$N$2</f>
        <v>2996.6467499999994</v>
      </c>
      <c r="O1410" s="382">
        <v>0</v>
      </c>
    </row>
    <row r="1411" spans="2:15" ht="30" x14ac:dyDescent="0.25">
      <c r="B1411" s="59" t="s">
        <v>1150</v>
      </c>
      <c r="C1411" s="46" t="s">
        <v>1040</v>
      </c>
      <c r="D1411" s="55" t="s">
        <v>26</v>
      </c>
      <c r="E1411" s="54"/>
      <c r="F1411" s="54">
        <v>2</v>
      </c>
      <c r="G1411" s="54">
        <v>65</v>
      </c>
      <c r="H1411" s="54">
        <v>224.25</v>
      </c>
      <c r="I1411" s="54">
        <v>280.31</v>
      </c>
      <c r="J1411" s="54"/>
      <c r="K1411" s="57">
        <v>181.45</v>
      </c>
      <c r="L1411" s="54">
        <f t="shared" si="139"/>
        <v>362.9</v>
      </c>
      <c r="M1411" s="57">
        <f t="shared" si="140"/>
        <v>799.10579999999993</v>
      </c>
      <c r="N1411" s="58">
        <f t="shared" si="141"/>
        <v>998.88224999999989</v>
      </c>
      <c r="O1411" s="382">
        <v>0</v>
      </c>
    </row>
    <row r="1412" spans="2:15" ht="30" x14ac:dyDescent="0.25">
      <c r="B1412" s="44" t="s">
        <v>1151</v>
      </c>
      <c r="C1412" s="54" t="s">
        <v>1040</v>
      </c>
      <c r="D1412" s="55" t="s">
        <v>26</v>
      </c>
      <c r="E1412" s="54"/>
      <c r="F1412" s="54">
        <v>2</v>
      </c>
      <c r="G1412" s="54">
        <v>65</v>
      </c>
      <c r="H1412" s="54">
        <v>224.25</v>
      </c>
      <c r="I1412" s="54">
        <v>280.31</v>
      </c>
      <c r="J1412" s="54"/>
      <c r="K1412" s="57">
        <v>181.45</v>
      </c>
      <c r="L1412" s="54">
        <f t="shared" si="139"/>
        <v>362.9</v>
      </c>
      <c r="M1412" s="57">
        <f t="shared" si="140"/>
        <v>799.10579999999993</v>
      </c>
      <c r="N1412" s="58">
        <f t="shared" si="141"/>
        <v>998.88224999999989</v>
      </c>
      <c r="O1412" s="382">
        <v>0</v>
      </c>
    </row>
    <row r="1413" spans="2:15" ht="30" x14ac:dyDescent="0.25">
      <c r="B1413" s="61" t="s">
        <v>1152</v>
      </c>
      <c r="C1413" s="54" t="s">
        <v>1040</v>
      </c>
      <c r="D1413" s="55" t="s">
        <v>26</v>
      </c>
      <c r="E1413" s="54"/>
      <c r="F1413" s="54">
        <v>2</v>
      </c>
      <c r="G1413" s="54">
        <v>65</v>
      </c>
      <c r="H1413" s="54">
        <v>224.25</v>
      </c>
      <c r="I1413" s="54">
        <v>280.31</v>
      </c>
      <c r="J1413" s="54"/>
      <c r="K1413" s="57">
        <v>181.45</v>
      </c>
      <c r="L1413" s="54">
        <f t="shared" si="139"/>
        <v>362.9</v>
      </c>
      <c r="M1413" s="57">
        <f t="shared" si="140"/>
        <v>799.10579999999993</v>
      </c>
      <c r="N1413" s="58">
        <f t="shared" si="141"/>
        <v>998.88224999999989</v>
      </c>
      <c r="O1413" s="382">
        <v>0</v>
      </c>
    </row>
    <row r="1414" spans="2:15" x14ac:dyDescent="0.25">
      <c r="B1414" s="59" t="s">
        <v>1153</v>
      </c>
      <c r="C1414" s="54" t="s">
        <v>1040</v>
      </c>
      <c r="D1414" s="55" t="s">
        <v>26</v>
      </c>
      <c r="E1414" s="54"/>
      <c r="F1414" s="54">
        <v>1</v>
      </c>
      <c r="G1414" s="54">
        <v>32.5</v>
      </c>
      <c r="H1414" s="54">
        <v>112.13</v>
      </c>
      <c r="I1414" s="54">
        <v>140.16</v>
      </c>
      <c r="J1414" s="54"/>
      <c r="K1414" s="57">
        <v>181.45</v>
      </c>
      <c r="L1414" s="57">
        <f t="shared" si="139"/>
        <v>181.45</v>
      </c>
      <c r="M1414" s="57">
        <f t="shared" si="140"/>
        <v>399.55289999999997</v>
      </c>
      <c r="N1414" s="58">
        <f t="shared" si="141"/>
        <v>499.44112499999994</v>
      </c>
      <c r="O1414" s="382">
        <v>0</v>
      </c>
    </row>
    <row r="1415" spans="2:15" ht="45" x14ac:dyDescent="0.25">
      <c r="B1415" s="76" t="s">
        <v>1154</v>
      </c>
      <c r="C1415" s="54" t="s">
        <v>1040</v>
      </c>
      <c r="D1415" s="55" t="s">
        <v>26</v>
      </c>
      <c r="E1415" s="54"/>
      <c r="F1415" s="54">
        <v>1</v>
      </c>
      <c r="G1415" s="54">
        <v>32.5</v>
      </c>
      <c r="H1415" s="54">
        <v>112.13</v>
      </c>
      <c r="I1415" s="54">
        <v>140.16</v>
      </c>
      <c r="J1415" s="54"/>
      <c r="K1415" s="57">
        <v>181.45</v>
      </c>
      <c r="L1415" s="57">
        <f t="shared" si="139"/>
        <v>181.45</v>
      </c>
      <c r="M1415" s="57">
        <f t="shared" si="140"/>
        <v>399.55289999999997</v>
      </c>
      <c r="N1415" s="58">
        <f t="shared" si="141"/>
        <v>499.44112499999994</v>
      </c>
      <c r="O1415" s="382">
        <v>0</v>
      </c>
    </row>
    <row r="1416" spans="2:15" x14ac:dyDescent="0.25">
      <c r="B1416" s="59" t="s">
        <v>1155</v>
      </c>
      <c r="C1416" s="54" t="s">
        <v>1040</v>
      </c>
      <c r="D1416" s="55" t="s">
        <v>26</v>
      </c>
      <c r="E1416" s="54"/>
      <c r="F1416" s="54">
        <v>1</v>
      </c>
      <c r="G1416" s="54">
        <v>32.5</v>
      </c>
      <c r="H1416" s="54">
        <v>112.13</v>
      </c>
      <c r="I1416" s="54">
        <v>140.16</v>
      </c>
      <c r="J1416" s="54"/>
      <c r="K1416" s="57">
        <v>181.45</v>
      </c>
      <c r="L1416" s="57">
        <f t="shared" si="139"/>
        <v>181.45</v>
      </c>
      <c r="M1416" s="57">
        <f t="shared" si="140"/>
        <v>399.55289999999997</v>
      </c>
      <c r="N1416" s="58">
        <f t="shared" si="141"/>
        <v>499.44112499999994</v>
      </c>
      <c r="O1416" s="382">
        <v>0</v>
      </c>
    </row>
    <row r="1417" spans="2:15" ht="60" x14ac:dyDescent="0.25">
      <c r="B1417" s="59" t="s">
        <v>1156</v>
      </c>
      <c r="C1417" s="54" t="s">
        <v>1040</v>
      </c>
      <c r="D1417" s="55" t="s">
        <v>26</v>
      </c>
      <c r="E1417" s="54"/>
      <c r="F1417" s="54">
        <v>12</v>
      </c>
      <c r="G1417" s="54">
        <v>390</v>
      </c>
      <c r="H1417" s="54">
        <v>1345.5</v>
      </c>
      <c r="I1417" s="54">
        <v>1681.88</v>
      </c>
      <c r="J1417" s="54"/>
      <c r="K1417" s="57">
        <v>181.45</v>
      </c>
      <c r="L1417" s="57">
        <f t="shared" si="139"/>
        <v>2177.3999999999996</v>
      </c>
      <c r="M1417" s="57">
        <f t="shared" si="140"/>
        <v>4794.6347999999989</v>
      </c>
      <c r="N1417" s="58">
        <f t="shared" si="141"/>
        <v>5993.2934999999989</v>
      </c>
      <c r="O1417" s="382">
        <v>0</v>
      </c>
    </row>
    <row r="1418" spans="2:15" ht="45" x14ac:dyDescent="0.25">
      <c r="B1418" s="59" t="s">
        <v>1157</v>
      </c>
      <c r="C1418" s="54" t="s">
        <v>1040</v>
      </c>
      <c r="D1418" s="55" t="s">
        <v>345</v>
      </c>
      <c r="E1418" s="54"/>
      <c r="F1418" s="54">
        <v>4</v>
      </c>
      <c r="G1418" s="54">
        <v>110.4</v>
      </c>
      <c r="H1418" s="54">
        <v>380.88</v>
      </c>
      <c r="I1418" s="54">
        <v>476.1</v>
      </c>
      <c r="J1418" s="54"/>
      <c r="K1418" s="57">
        <v>221.47</v>
      </c>
      <c r="L1418" s="57">
        <f t="shared" si="139"/>
        <v>885.88</v>
      </c>
      <c r="M1418" s="57">
        <f t="shared" si="140"/>
        <v>1950.70776</v>
      </c>
      <c r="N1418" s="58">
        <f t="shared" si="141"/>
        <v>2438.3847000000001</v>
      </c>
      <c r="O1418" s="382">
        <v>0</v>
      </c>
    </row>
    <row r="1419" spans="2:15" ht="30" x14ac:dyDescent="0.25">
      <c r="B1419" s="59" t="s">
        <v>1158</v>
      </c>
      <c r="C1419" s="129" t="s">
        <v>1040</v>
      </c>
      <c r="D1419" s="55" t="s">
        <v>26</v>
      </c>
      <c r="E1419" s="54"/>
      <c r="F1419" s="54">
        <v>24</v>
      </c>
      <c r="G1419" s="54">
        <v>780</v>
      </c>
      <c r="H1419" s="54">
        <v>2691</v>
      </c>
      <c r="I1419" s="54">
        <v>3363.75</v>
      </c>
      <c r="J1419" s="54"/>
      <c r="K1419" s="57">
        <v>181.45</v>
      </c>
      <c r="L1419" s="57">
        <f t="shared" si="139"/>
        <v>4354.7999999999993</v>
      </c>
      <c r="M1419" s="57">
        <f t="shared" si="140"/>
        <v>9589.2695999999978</v>
      </c>
      <c r="N1419" s="58">
        <f t="shared" si="141"/>
        <v>11986.586999999998</v>
      </c>
      <c r="O1419" s="382">
        <v>0</v>
      </c>
    </row>
    <row r="1420" spans="2:15" x14ac:dyDescent="0.25">
      <c r="B1420" s="325" t="s">
        <v>1159</v>
      </c>
      <c r="C1420" s="46"/>
      <c r="D1420" s="71"/>
      <c r="E1420" s="46"/>
      <c r="F1420" s="46"/>
      <c r="G1420" s="46"/>
      <c r="H1420" s="46"/>
      <c r="I1420" s="46"/>
      <c r="J1420" s="46"/>
      <c r="K1420" s="57"/>
      <c r="L1420" s="51"/>
      <c r="M1420" s="57">
        <f t="shared" si="140"/>
        <v>0</v>
      </c>
      <c r="N1420" s="52"/>
      <c r="O1420" s="381">
        <f t="shared" ref="O1420:O1430" si="142">M1420*$N$1*$N$3</f>
        <v>0</v>
      </c>
    </row>
    <row r="1421" spans="2:15" x14ac:dyDescent="0.25">
      <c r="B1421" s="75" t="s">
        <v>1160</v>
      </c>
      <c r="C1421" s="65" t="s">
        <v>1159</v>
      </c>
      <c r="D1421" s="55" t="s">
        <v>26</v>
      </c>
      <c r="E1421" s="54"/>
      <c r="F1421" s="54">
        <v>3</v>
      </c>
      <c r="G1421" s="54">
        <v>97.5</v>
      </c>
      <c r="H1421" s="54">
        <v>336.38</v>
      </c>
      <c r="I1421" s="54">
        <v>420.47</v>
      </c>
      <c r="J1421" s="54">
        <v>444</v>
      </c>
      <c r="K1421" s="57">
        <v>181.45</v>
      </c>
      <c r="L1421" s="57">
        <f t="shared" ref="L1421:L1430" si="143">F1421*K1421</f>
        <v>544.34999999999991</v>
      </c>
      <c r="M1421" s="57">
        <f t="shared" si="140"/>
        <v>1198.6586999999997</v>
      </c>
      <c r="N1421" s="58">
        <f t="shared" ref="N1421:N1430" si="144">M1421*$N$2</f>
        <v>1498.3233749999997</v>
      </c>
      <c r="O1421" s="382">
        <f t="shared" si="142"/>
        <v>1582.2294839999997</v>
      </c>
    </row>
    <row r="1422" spans="2:15" ht="30" x14ac:dyDescent="0.25">
      <c r="B1422" s="75" t="s">
        <v>1161</v>
      </c>
      <c r="C1422" s="54" t="s">
        <v>1159</v>
      </c>
      <c r="D1422" s="55" t="s">
        <v>26</v>
      </c>
      <c r="E1422" s="54"/>
      <c r="F1422" s="54">
        <v>1</v>
      </c>
      <c r="G1422" s="54">
        <v>32.5</v>
      </c>
      <c r="H1422" s="54" t="s">
        <v>1162</v>
      </c>
      <c r="I1422" s="54">
        <v>140.16</v>
      </c>
      <c r="J1422" s="54">
        <v>148</v>
      </c>
      <c r="K1422" s="57">
        <v>181.45</v>
      </c>
      <c r="L1422" s="57">
        <f t="shared" si="143"/>
        <v>181.45</v>
      </c>
      <c r="M1422" s="57">
        <f t="shared" si="140"/>
        <v>399.55289999999997</v>
      </c>
      <c r="N1422" s="58">
        <f t="shared" si="144"/>
        <v>499.44112499999994</v>
      </c>
      <c r="O1422" s="382">
        <f t="shared" si="142"/>
        <v>527.40982799999995</v>
      </c>
    </row>
    <row r="1423" spans="2:15" ht="30" x14ac:dyDescent="0.25">
      <c r="B1423" s="75" t="s">
        <v>1163</v>
      </c>
      <c r="C1423" s="54" t="s">
        <v>1159</v>
      </c>
      <c r="D1423" s="55" t="s">
        <v>26</v>
      </c>
      <c r="E1423" s="54"/>
      <c r="F1423" s="54">
        <v>1</v>
      </c>
      <c r="G1423" s="54">
        <v>32.5</v>
      </c>
      <c r="H1423" s="54">
        <v>112.13</v>
      </c>
      <c r="I1423" s="54">
        <v>140.16</v>
      </c>
      <c r="J1423" s="54">
        <v>148</v>
      </c>
      <c r="K1423" s="57">
        <v>181.45</v>
      </c>
      <c r="L1423" s="57">
        <f t="shared" si="143"/>
        <v>181.45</v>
      </c>
      <c r="M1423" s="57">
        <f t="shared" si="140"/>
        <v>399.55289999999997</v>
      </c>
      <c r="N1423" s="58">
        <f t="shared" si="144"/>
        <v>499.44112499999994</v>
      </c>
      <c r="O1423" s="382">
        <f t="shared" si="142"/>
        <v>527.40982799999995</v>
      </c>
    </row>
    <row r="1424" spans="2:15" ht="30" x14ac:dyDescent="0.25">
      <c r="B1424" s="76" t="s">
        <v>1164</v>
      </c>
      <c r="C1424" s="65" t="s">
        <v>1159</v>
      </c>
      <c r="D1424" s="55" t="s">
        <v>26</v>
      </c>
      <c r="E1424" s="54"/>
      <c r="F1424" s="54">
        <v>1</v>
      </c>
      <c r="G1424" s="54">
        <v>32.5</v>
      </c>
      <c r="H1424" s="54">
        <v>112.13</v>
      </c>
      <c r="I1424" s="54">
        <v>140.16</v>
      </c>
      <c r="J1424" s="54">
        <v>148</v>
      </c>
      <c r="K1424" s="57">
        <v>181.45</v>
      </c>
      <c r="L1424" s="57">
        <f t="shared" si="143"/>
        <v>181.45</v>
      </c>
      <c r="M1424" s="57">
        <f t="shared" si="140"/>
        <v>399.55289999999997</v>
      </c>
      <c r="N1424" s="58">
        <f t="shared" si="144"/>
        <v>499.44112499999994</v>
      </c>
      <c r="O1424" s="382">
        <f t="shared" si="142"/>
        <v>527.40982799999995</v>
      </c>
    </row>
    <row r="1425" spans="1:16" x14ac:dyDescent="0.25">
      <c r="B1425" s="75" t="s">
        <v>1165</v>
      </c>
      <c r="C1425" s="54" t="s">
        <v>1159</v>
      </c>
      <c r="D1425" s="55" t="s">
        <v>26</v>
      </c>
      <c r="E1425" s="54"/>
      <c r="F1425" s="54">
        <v>0.5</v>
      </c>
      <c r="G1425" s="54">
        <v>16.25</v>
      </c>
      <c r="H1425" s="54">
        <v>56.06</v>
      </c>
      <c r="I1425" s="54">
        <v>70.08</v>
      </c>
      <c r="J1425" s="54">
        <v>74</v>
      </c>
      <c r="K1425" s="57">
        <v>181.45</v>
      </c>
      <c r="L1425" s="57">
        <f t="shared" si="143"/>
        <v>90.724999999999994</v>
      </c>
      <c r="M1425" s="57">
        <f t="shared" si="140"/>
        <v>199.77644999999998</v>
      </c>
      <c r="N1425" s="58">
        <f t="shared" si="144"/>
        <v>249.72056249999997</v>
      </c>
      <c r="O1425" s="382">
        <f t="shared" si="142"/>
        <v>263.70491399999997</v>
      </c>
    </row>
    <row r="1426" spans="1:16" ht="45" x14ac:dyDescent="0.25">
      <c r="B1426" s="75" t="s">
        <v>1166</v>
      </c>
      <c r="C1426" s="65" t="s">
        <v>1159</v>
      </c>
      <c r="D1426" s="55" t="s">
        <v>26</v>
      </c>
      <c r="E1426" s="54"/>
      <c r="F1426" s="54">
        <v>0.5</v>
      </c>
      <c r="G1426" s="54">
        <v>16.25</v>
      </c>
      <c r="H1426" s="54">
        <v>56.06</v>
      </c>
      <c r="I1426" s="54">
        <v>70.08</v>
      </c>
      <c r="J1426" s="54">
        <v>74</v>
      </c>
      <c r="K1426" s="57">
        <v>181.45</v>
      </c>
      <c r="L1426" s="57">
        <f t="shared" si="143"/>
        <v>90.724999999999994</v>
      </c>
      <c r="M1426" s="57">
        <f t="shared" si="140"/>
        <v>199.77644999999998</v>
      </c>
      <c r="N1426" s="58">
        <f t="shared" si="144"/>
        <v>249.72056249999997</v>
      </c>
      <c r="O1426" s="382">
        <f t="shared" si="142"/>
        <v>263.70491399999997</v>
      </c>
    </row>
    <row r="1427" spans="1:16" x14ac:dyDescent="0.25">
      <c r="B1427" s="75" t="s">
        <v>1167</v>
      </c>
      <c r="C1427" s="65" t="s">
        <v>1159</v>
      </c>
      <c r="D1427" s="55" t="s">
        <v>26</v>
      </c>
      <c r="E1427" s="54"/>
      <c r="F1427" s="54">
        <v>0.5</v>
      </c>
      <c r="G1427" s="54">
        <v>16.25</v>
      </c>
      <c r="H1427" s="54">
        <v>56.06</v>
      </c>
      <c r="I1427" s="54">
        <v>70.08</v>
      </c>
      <c r="J1427" s="54">
        <v>74</v>
      </c>
      <c r="K1427" s="57">
        <v>181.45</v>
      </c>
      <c r="L1427" s="57">
        <f t="shared" si="143"/>
        <v>90.724999999999994</v>
      </c>
      <c r="M1427" s="57">
        <f t="shared" si="140"/>
        <v>199.77644999999998</v>
      </c>
      <c r="N1427" s="58">
        <f t="shared" si="144"/>
        <v>249.72056249999997</v>
      </c>
      <c r="O1427" s="382">
        <f t="shared" si="142"/>
        <v>263.70491399999997</v>
      </c>
    </row>
    <row r="1428" spans="1:16" ht="60" x14ac:dyDescent="0.25">
      <c r="B1428" s="59" t="s">
        <v>1168</v>
      </c>
      <c r="C1428" s="54"/>
      <c r="D1428" s="55" t="s">
        <v>26</v>
      </c>
      <c r="E1428" s="54"/>
      <c r="F1428" s="54">
        <v>6</v>
      </c>
      <c r="G1428" s="54">
        <v>195</v>
      </c>
      <c r="H1428" s="54">
        <v>672.75</v>
      </c>
      <c r="I1428" s="54">
        <v>840.94</v>
      </c>
      <c r="J1428" s="54">
        <v>888</v>
      </c>
      <c r="K1428" s="57">
        <v>181.45</v>
      </c>
      <c r="L1428" s="57">
        <f t="shared" si="143"/>
        <v>1088.6999999999998</v>
      </c>
      <c r="M1428" s="57">
        <f t="shared" si="140"/>
        <v>2397.3173999999995</v>
      </c>
      <c r="N1428" s="58">
        <f t="shared" si="144"/>
        <v>2996.6467499999994</v>
      </c>
      <c r="O1428" s="382">
        <f t="shared" si="142"/>
        <v>3164.4589679999995</v>
      </c>
    </row>
    <row r="1429" spans="1:16" ht="45" x14ac:dyDescent="0.25">
      <c r="B1429" s="75" t="s">
        <v>1169</v>
      </c>
      <c r="C1429" s="54" t="s">
        <v>1159</v>
      </c>
      <c r="D1429" s="55" t="s">
        <v>345</v>
      </c>
      <c r="E1429" s="54"/>
      <c r="F1429" s="54">
        <v>2</v>
      </c>
      <c r="G1429" s="54">
        <v>55.2</v>
      </c>
      <c r="H1429" s="54">
        <v>190.44</v>
      </c>
      <c r="I1429" s="54">
        <v>238.05</v>
      </c>
      <c r="J1429" s="54">
        <v>251.4</v>
      </c>
      <c r="K1429" s="57">
        <v>221.47</v>
      </c>
      <c r="L1429" s="57">
        <f t="shared" si="143"/>
        <v>442.94</v>
      </c>
      <c r="M1429" s="57">
        <f t="shared" si="140"/>
        <v>975.35388</v>
      </c>
      <c r="N1429" s="58">
        <f t="shared" si="144"/>
        <v>1219.19235</v>
      </c>
      <c r="O1429" s="382">
        <f t="shared" si="142"/>
        <v>1287.4671216000002</v>
      </c>
      <c r="P1429" s="113"/>
    </row>
    <row r="1430" spans="1:16" s="34" customFormat="1" ht="30" x14ac:dyDescent="0.25">
      <c r="A1430" s="40"/>
      <c r="B1430" s="132" t="s">
        <v>1170</v>
      </c>
      <c r="C1430" s="101" t="s">
        <v>1159</v>
      </c>
      <c r="D1430" s="326" t="s">
        <v>26</v>
      </c>
      <c r="E1430" s="101"/>
      <c r="F1430" s="101">
        <v>18</v>
      </c>
      <c r="G1430" s="101">
        <v>585</v>
      </c>
      <c r="H1430" s="101">
        <v>2018.25</v>
      </c>
      <c r="I1430" s="101">
        <v>2522.81</v>
      </c>
      <c r="J1430" s="101">
        <v>2664.1</v>
      </c>
      <c r="K1430" s="104">
        <v>181.45</v>
      </c>
      <c r="L1430" s="104">
        <f t="shared" si="143"/>
        <v>3266.1</v>
      </c>
      <c r="M1430" s="104">
        <f t="shared" si="140"/>
        <v>7191.9521999999997</v>
      </c>
      <c r="N1430" s="105">
        <f t="shared" si="144"/>
        <v>8989.9402499999997</v>
      </c>
      <c r="O1430" s="385">
        <f t="shared" si="142"/>
        <v>9493.3769040000006</v>
      </c>
      <c r="P1430" s="40"/>
    </row>
    <row r="1431" spans="1:16" s="34" customFormat="1" ht="12" customHeight="1" x14ac:dyDescent="0.25">
      <c r="A1431" s="40"/>
      <c r="B1431" s="114"/>
      <c r="C1431" s="117"/>
      <c r="D1431" s="115"/>
      <c r="E1431" s="115"/>
      <c r="F1431" s="115"/>
      <c r="G1431" s="115"/>
      <c r="H1431" s="115"/>
      <c r="I1431" s="115"/>
      <c r="J1431" s="115"/>
      <c r="K1431" s="116"/>
      <c r="L1431" s="117"/>
      <c r="M1431" s="116"/>
      <c r="N1431" s="147"/>
      <c r="O1431" s="392"/>
      <c r="P1431" s="40"/>
    </row>
    <row r="1432" spans="1:16" s="34" customFormat="1" ht="34.5" customHeight="1" x14ac:dyDescent="0.25">
      <c r="A1432" s="40"/>
      <c r="B1432" s="35" t="s">
        <v>1171</v>
      </c>
      <c r="C1432" s="36"/>
      <c r="D1432" s="37"/>
      <c r="E1432" s="37"/>
      <c r="F1432" s="37"/>
      <c r="G1432" s="37"/>
      <c r="H1432" s="37"/>
      <c r="I1432" s="37"/>
      <c r="J1432" s="37"/>
      <c r="K1432" s="38"/>
      <c r="L1432" s="36"/>
      <c r="M1432" s="38"/>
      <c r="N1432" s="39"/>
      <c r="O1432" s="379"/>
      <c r="P1432" s="40"/>
    </row>
    <row r="1433" spans="1:16" s="34" customFormat="1" ht="15.75" x14ac:dyDescent="0.25">
      <c r="A1433" s="40"/>
      <c r="B1433" s="35"/>
      <c r="C1433" s="36"/>
      <c r="D1433" s="37"/>
      <c r="E1433" s="37"/>
      <c r="F1433" s="37"/>
      <c r="G1433" s="37"/>
      <c r="H1433" s="37"/>
      <c r="I1433" s="37"/>
      <c r="J1433" s="37"/>
      <c r="K1433" s="38"/>
      <c r="L1433" s="36"/>
      <c r="M1433" s="38"/>
      <c r="N1433" s="39"/>
      <c r="O1433" s="379"/>
      <c r="P1433" s="40"/>
    </row>
    <row r="1434" spans="1:16" s="34" customFormat="1" ht="15.75" x14ac:dyDescent="0.25">
      <c r="A1434" s="40"/>
      <c r="B1434" s="35" t="s">
        <v>1172</v>
      </c>
      <c r="C1434" s="36"/>
      <c r="D1434" s="37"/>
      <c r="E1434" s="37"/>
      <c r="F1434" s="37"/>
      <c r="G1434" s="37"/>
      <c r="H1434" s="37"/>
      <c r="I1434" s="37"/>
      <c r="J1434" s="37"/>
      <c r="K1434" s="38"/>
      <c r="L1434" s="36"/>
      <c r="M1434" s="38"/>
      <c r="N1434" s="39"/>
      <c r="O1434" s="379"/>
      <c r="P1434" s="40"/>
    </row>
    <row r="1435" spans="1:16" ht="15.75" x14ac:dyDescent="0.25">
      <c r="B1435" s="35" t="s">
        <v>1173</v>
      </c>
      <c r="C1435" s="36"/>
      <c r="D1435" s="37"/>
      <c r="E1435" s="37"/>
      <c r="F1435" s="37"/>
      <c r="G1435" s="37"/>
      <c r="H1435" s="37"/>
      <c r="I1435" s="37"/>
      <c r="J1435" s="37"/>
      <c r="K1435" s="38"/>
      <c r="L1435" s="36"/>
      <c r="M1435" s="38"/>
      <c r="N1435" s="39"/>
      <c r="O1435" s="379"/>
    </row>
    <row r="1436" spans="1:16" ht="18" customHeight="1" x14ac:dyDescent="0.25">
      <c r="B1436" s="35"/>
      <c r="C1436" s="36"/>
      <c r="D1436" s="37"/>
      <c r="E1436" s="37"/>
      <c r="F1436" s="37"/>
      <c r="G1436" s="37"/>
      <c r="H1436" s="37"/>
      <c r="I1436" s="37"/>
      <c r="J1436" s="37"/>
      <c r="K1436" s="38"/>
      <c r="L1436" s="36"/>
      <c r="M1436" s="38"/>
      <c r="N1436" s="39"/>
      <c r="O1436" s="379"/>
    </row>
    <row r="1437" spans="1:16" ht="19.5" customHeight="1" x14ac:dyDescent="0.25">
      <c r="B1437" s="500" t="s">
        <v>13</v>
      </c>
      <c r="C1437" s="501" t="s">
        <v>14</v>
      </c>
      <c r="D1437" s="449" t="s">
        <v>15</v>
      </c>
      <c r="E1437" s="449" t="s">
        <v>1174</v>
      </c>
      <c r="F1437" s="449" t="s">
        <v>1175</v>
      </c>
      <c r="G1437" s="449" t="s">
        <v>731</v>
      </c>
      <c r="H1437" s="449" t="s">
        <v>21</v>
      </c>
      <c r="I1437" s="477" t="s">
        <v>946</v>
      </c>
      <c r="J1437" s="477"/>
      <c r="K1437" s="448" t="s">
        <v>20</v>
      </c>
      <c r="L1437" s="449" t="s">
        <v>17</v>
      </c>
      <c r="M1437" s="452" t="s">
        <v>21</v>
      </c>
      <c r="N1437" s="453" t="s">
        <v>19</v>
      </c>
      <c r="O1437" s="453"/>
    </row>
    <row r="1438" spans="1:16" ht="49.5" customHeight="1" x14ac:dyDescent="0.25">
      <c r="B1438" s="500"/>
      <c r="C1438" s="501"/>
      <c r="D1438" s="449"/>
      <c r="E1438" s="449"/>
      <c r="F1438" s="449"/>
      <c r="G1438" s="449"/>
      <c r="H1438" s="449"/>
      <c r="I1438" s="120" t="s">
        <v>734</v>
      </c>
      <c r="J1438" s="43" t="s">
        <v>1176</v>
      </c>
      <c r="K1438" s="448"/>
      <c r="L1438" s="449"/>
      <c r="M1438" s="452"/>
      <c r="N1438" s="42" t="s">
        <v>22</v>
      </c>
      <c r="O1438" s="380" t="s">
        <v>23</v>
      </c>
    </row>
    <row r="1439" spans="1:16" ht="45" x14ac:dyDescent="0.25">
      <c r="B1439" s="181" t="s">
        <v>1177</v>
      </c>
      <c r="C1439" s="192" t="s">
        <v>303</v>
      </c>
      <c r="D1439" s="55" t="s">
        <v>154</v>
      </c>
      <c r="E1439" s="127"/>
      <c r="F1439" s="127">
        <v>0.32</v>
      </c>
      <c r="G1439" s="127">
        <v>4.6500000000000004</v>
      </c>
      <c r="H1439" s="127">
        <v>16.04</v>
      </c>
      <c r="I1439" s="127">
        <v>20.05</v>
      </c>
      <c r="J1439" s="127">
        <v>21.2</v>
      </c>
      <c r="K1439" s="185">
        <v>148.79</v>
      </c>
      <c r="L1439" s="127">
        <f t="shared" ref="L1439:L1474" si="145">F1439*K1439</f>
        <v>47.6128</v>
      </c>
      <c r="M1439" s="127">
        <f>L1439*2.202</f>
        <v>104.8433856</v>
      </c>
      <c r="N1439" s="128">
        <f>M1439*$N$2</f>
        <v>131.05423200000001</v>
      </c>
      <c r="O1439" s="397">
        <f>M1439*$N$1*$N$3</f>
        <v>138.393268992</v>
      </c>
    </row>
    <row r="1440" spans="1:16" ht="15" customHeight="1" x14ac:dyDescent="0.25">
      <c r="B1440" s="474" t="s">
        <v>1178</v>
      </c>
      <c r="C1440" s="54" t="s">
        <v>105</v>
      </c>
      <c r="D1440" s="55" t="s">
        <v>305</v>
      </c>
      <c r="E1440" s="327"/>
      <c r="F1440" s="327">
        <v>0.72</v>
      </c>
      <c r="G1440" s="327">
        <v>9.3000000000000007</v>
      </c>
      <c r="H1440" s="327">
        <v>68.19</v>
      </c>
      <c r="I1440" s="327">
        <v>85.23</v>
      </c>
      <c r="J1440" s="327">
        <v>90</v>
      </c>
      <c r="K1440" s="239">
        <v>131.35</v>
      </c>
      <c r="L1440" s="57">
        <f t="shared" si="145"/>
        <v>94.571999999999989</v>
      </c>
      <c r="M1440" s="57">
        <f>(L1440+L1441)*2.202</f>
        <v>444.14516159999988</v>
      </c>
      <c r="N1440" s="58">
        <f>M1440*$N$2</f>
        <v>555.18145199999981</v>
      </c>
      <c r="O1440" s="382">
        <f>M1440*$N$1*$N$3</f>
        <v>586.27161331199989</v>
      </c>
    </row>
    <row r="1441" spans="2:15" x14ac:dyDescent="0.25">
      <c r="B1441" s="474"/>
      <c r="C1441" s="130"/>
      <c r="D1441" s="55" t="s">
        <v>154</v>
      </c>
      <c r="E1441" s="327"/>
      <c r="F1441" s="327">
        <v>0.72</v>
      </c>
      <c r="G1441" s="327">
        <v>10.46</v>
      </c>
      <c r="H1441" s="327"/>
      <c r="I1441" s="327"/>
      <c r="J1441" s="327"/>
      <c r="K1441" s="185">
        <v>148.79</v>
      </c>
      <c r="L1441" s="57">
        <f t="shared" si="145"/>
        <v>107.12879999999998</v>
      </c>
      <c r="M1441" s="57"/>
      <c r="N1441" s="58"/>
      <c r="O1441" s="382"/>
    </row>
    <row r="1442" spans="2:15" ht="15" customHeight="1" x14ac:dyDescent="0.25">
      <c r="B1442" s="474" t="s">
        <v>1179</v>
      </c>
      <c r="C1442" s="54"/>
      <c r="D1442" s="55" t="s">
        <v>305</v>
      </c>
      <c r="E1442" s="327"/>
      <c r="F1442" s="327">
        <v>0.82</v>
      </c>
      <c r="G1442" s="327">
        <v>10.59</v>
      </c>
      <c r="H1442" s="327">
        <v>77.66</v>
      </c>
      <c r="I1442" s="327">
        <v>97.07</v>
      </c>
      <c r="J1442" s="327">
        <v>102.5</v>
      </c>
      <c r="K1442" s="239">
        <v>131.35</v>
      </c>
      <c r="L1442" s="57">
        <f t="shared" si="145"/>
        <v>107.70699999999999</v>
      </c>
      <c r="M1442" s="57">
        <f>(L1442+L1443)*2.202</f>
        <v>505.83198959999993</v>
      </c>
      <c r="N1442" s="58">
        <f>M1442*$N$2</f>
        <v>632.28998699999988</v>
      </c>
      <c r="O1442" s="382">
        <f>M1442*$N$1*$N$3</f>
        <v>667.69822627199994</v>
      </c>
    </row>
    <row r="1443" spans="2:15" x14ac:dyDescent="0.25">
      <c r="B1443" s="474"/>
      <c r="C1443" s="54" t="s">
        <v>105</v>
      </c>
      <c r="D1443" s="55" t="s">
        <v>154</v>
      </c>
      <c r="E1443" s="327"/>
      <c r="F1443" s="327">
        <v>0.82</v>
      </c>
      <c r="G1443" s="327">
        <v>11.91</v>
      </c>
      <c r="H1443" s="327"/>
      <c r="I1443" s="327"/>
      <c r="J1443" s="57"/>
      <c r="K1443" s="185">
        <v>148.79</v>
      </c>
      <c r="L1443" s="57">
        <f t="shared" si="145"/>
        <v>122.00779999999999</v>
      </c>
      <c r="M1443" s="57"/>
      <c r="N1443" s="58"/>
      <c r="O1443" s="382"/>
    </row>
    <row r="1444" spans="2:15" ht="15" customHeight="1" x14ac:dyDescent="0.25">
      <c r="B1444" s="474" t="s">
        <v>1180</v>
      </c>
      <c r="C1444" s="131"/>
      <c r="D1444" s="54" t="s">
        <v>305</v>
      </c>
      <c r="E1444" s="327"/>
      <c r="F1444" s="327">
        <v>0.98</v>
      </c>
      <c r="G1444" s="327">
        <v>12.66</v>
      </c>
      <c r="H1444" s="327">
        <v>92.87</v>
      </c>
      <c r="I1444" s="327">
        <f>92.87*1.25</f>
        <v>116.08750000000001</v>
      </c>
      <c r="J1444" s="327"/>
      <c r="K1444" s="239">
        <v>131.35</v>
      </c>
      <c r="L1444" s="57">
        <f t="shared" si="145"/>
        <v>128.72299999999998</v>
      </c>
      <c r="M1444" s="57">
        <f>(L1444+L1445)*2.202</f>
        <v>604.53091439999992</v>
      </c>
      <c r="N1444" s="58">
        <f>M1444*$N$2</f>
        <v>755.66364299999987</v>
      </c>
      <c r="O1444" s="382">
        <v>0</v>
      </c>
    </row>
    <row r="1445" spans="2:15" x14ac:dyDescent="0.25">
      <c r="B1445" s="474"/>
      <c r="C1445" s="129" t="s">
        <v>105</v>
      </c>
      <c r="D1445" s="54" t="s">
        <v>154</v>
      </c>
      <c r="E1445" s="327"/>
      <c r="F1445" s="327">
        <v>0.98</v>
      </c>
      <c r="G1445" s="327">
        <v>14.24</v>
      </c>
      <c r="H1445" s="327"/>
      <c r="I1445" s="327"/>
      <c r="J1445" s="327"/>
      <c r="K1445" s="185">
        <v>148.79</v>
      </c>
      <c r="L1445" s="57">
        <f t="shared" si="145"/>
        <v>145.8142</v>
      </c>
      <c r="M1445" s="57"/>
      <c r="N1445" s="58"/>
      <c r="O1445" s="382"/>
    </row>
    <row r="1446" spans="2:15" ht="15" customHeight="1" x14ac:dyDescent="0.25">
      <c r="B1446" s="474" t="s">
        <v>1181</v>
      </c>
      <c r="C1446" s="54" t="s">
        <v>105</v>
      </c>
      <c r="D1446" s="54" t="s">
        <v>305</v>
      </c>
      <c r="E1446" s="327"/>
      <c r="F1446" s="327">
        <v>1.08</v>
      </c>
      <c r="G1446" s="327">
        <v>13.95</v>
      </c>
      <c r="H1446" s="327">
        <v>102.28</v>
      </c>
      <c r="I1446" s="327">
        <v>127.85</v>
      </c>
      <c r="J1446" s="327"/>
      <c r="K1446" s="239">
        <v>131.35</v>
      </c>
      <c r="L1446" s="57">
        <f t="shared" si="145"/>
        <v>141.858</v>
      </c>
      <c r="M1446" s="57">
        <f>(L1446+L1447)*2.202</f>
        <v>666.21774240000002</v>
      </c>
      <c r="N1446" s="58">
        <f>M1446*$N$2</f>
        <v>832.77217800000005</v>
      </c>
      <c r="O1446" s="382">
        <v>0</v>
      </c>
    </row>
    <row r="1447" spans="2:15" x14ac:dyDescent="0.25">
      <c r="B1447" s="474"/>
      <c r="C1447" s="54"/>
      <c r="D1447" s="54" t="s">
        <v>154</v>
      </c>
      <c r="E1447" s="327"/>
      <c r="F1447" s="327">
        <v>1.08</v>
      </c>
      <c r="G1447" s="327">
        <v>15.69</v>
      </c>
      <c r="H1447" s="327"/>
      <c r="I1447" s="327"/>
      <c r="J1447" s="327"/>
      <c r="K1447" s="185">
        <v>148.79</v>
      </c>
      <c r="L1447" s="57">
        <f t="shared" si="145"/>
        <v>160.69319999999999</v>
      </c>
      <c r="M1447" s="57"/>
      <c r="N1447" s="58"/>
      <c r="O1447" s="382"/>
    </row>
    <row r="1448" spans="2:15" ht="15" customHeight="1" x14ac:dyDescent="0.25">
      <c r="B1448" s="493" t="s">
        <v>1182</v>
      </c>
      <c r="C1448" s="54" t="s">
        <v>105</v>
      </c>
      <c r="D1448" s="54" t="s">
        <v>305</v>
      </c>
      <c r="E1448" s="327"/>
      <c r="F1448" s="327">
        <v>1.25</v>
      </c>
      <c r="G1448" s="327">
        <v>16.149999999999999</v>
      </c>
      <c r="H1448" s="327">
        <v>118.38</v>
      </c>
      <c r="I1448" s="327">
        <v>147.97</v>
      </c>
      <c r="J1448" s="327"/>
      <c r="K1448" s="239">
        <v>131.35</v>
      </c>
      <c r="L1448" s="57">
        <f t="shared" si="145"/>
        <v>164.1875</v>
      </c>
      <c r="M1448" s="57">
        <f>(L1448+L1449)*2.202</f>
        <v>771.08534999999983</v>
      </c>
      <c r="N1448" s="58">
        <f>M1448*$N$2</f>
        <v>963.85668749999979</v>
      </c>
      <c r="O1448" s="382">
        <v>0</v>
      </c>
    </row>
    <row r="1449" spans="2:15" x14ac:dyDescent="0.25">
      <c r="B1449" s="493"/>
      <c r="C1449" s="130"/>
      <c r="D1449" s="54" t="s">
        <v>154</v>
      </c>
      <c r="E1449" s="327"/>
      <c r="F1449" s="327">
        <v>1.25</v>
      </c>
      <c r="G1449" s="327">
        <v>18.16</v>
      </c>
      <c r="H1449" s="327"/>
      <c r="I1449" s="327"/>
      <c r="J1449" s="327"/>
      <c r="K1449" s="185">
        <v>148.79</v>
      </c>
      <c r="L1449" s="57">
        <f t="shared" si="145"/>
        <v>185.98749999999998</v>
      </c>
      <c r="M1449" s="57"/>
      <c r="N1449" s="58"/>
      <c r="O1449" s="382"/>
    </row>
    <row r="1450" spans="2:15" ht="30" customHeight="1" x14ac:dyDescent="0.25">
      <c r="B1450" s="474" t="s">
        <v>1183</v>
      </c>
      <c r="C1450" s="209" t="s">
        <v>1184</v>
      </c>
      <c r="D1450" s="54" t="s">
        <v>305</v>
      </c>
      <c r="E1450" s="327"/>
      <c r="F1450" s="327">
        <v>0.34</v>
      </c>
      <c r="G1450" s="327">
        <v>4.3899999999999997</v>
      </c>
      <c r="H1450" s="327">
        <v>32.700000000000003</v>
      </c>
      <c r="I1450" s="327">
        <v>40.880000000000003</v>
      </c>
      <c r="J1450" s="327"/>
      <c r="K1450" s="239">
        <v>131.35</v>
      </c>
      <c r="L1450" s="57">
        <f t="shared" si="145"/>
        <v>44.658999999999999</v>
      </c>
      <c r="M1450" s="57">
        <f>(L1450+L1451)*2.202</f>
        <v>213.011571</v>
      </c>
      <c r="N1450" s="58">
        <f>M1450*$N$2</f>
        <v>266.26446375</v>
      </c>
      <c r="O1450" s="382">
        <v>0</v>
      </c>
    </row>
    <row r="1451" spans="2:15" x14ac:dyDescent="0.25">
      <c r="B1451" s="474"/>
      <c r="C1451" s="209"/>
      <c r="D1451" s="54" t="s">
        <v>154</v>
      </c>
      <c r="E1451" s="327"/>
      <c r="F1451" s="327">
        <v>0.35</v>
      </c>
      <c r="G1451" s="327">
        <v>5.09</v>
      </c>
      <c r="H1451" s="327"/>
      <c r="I1451" s="327"/>
      <c r="J1451" s="327"/>
      <c r="K1451" s="185">
        <v>148.79</v>
      </c>
      <c r="L1451" s="57">
        <f t="shared" si="145"/>
        <v>52.076499999999996</v>
      </c>
      <c r="M1451" s="57"/>
      <c r="N1451" s="58"/>
      <c r="O1451" s="382"/>
    </row>
    <row r="1452" spans="2:15" ht="15" customHeight="1" x14ac:dyDescent="0.25">
      <c r="B1452" s="474" t="s">
        <v>1185</v>
      </c>
      <c r="C1452" s="54" t="s">
        <v>411</v>
      </c>
      <c r="D1452" s="54" t="s">
        <v>305</v>
      </c>
      <c r="E1452" s="327"/>
      <c r="F1452" s="327">
        <v>0.03</v>
      </c>
      <c r="G1452" s="327">
        <v>0.39</v>
      </c>
      <c r="H1452" s="327">
        <v>2.84</v>
      </c>
      <c r="I1452" s="327">
        <v>3.55</v>
      </c>
      <c r="J1452" s="327"/>
      <c r="K1452" s="239">
        <v>131.35</v>
      </c>
      <c r="L1452" s="57">
        <f t="shared" si="145"/>
        <v>3.9404999999999997</v>
      </c>
      <c r="M1452" s="57">
        <f>(L1452+L1453)*2.202</f>
        <v>18.506048399999997</v>
      </c>
      <c r="N1452" s="58">
        <f>M1452*$N$2</f>
        <v>23.132560499999997</v>
      </c>
      <c r="O1452" s="382">
        <v>0</v>
      </c>
    </row>
    <row r="1453" spans="2:15" x14ac:dyDescent="0.25">
      <c r="B1453" s="474"/>
      <c r="C1453" s="54"/>
      <c r="D1453" s="54" t="s">
        <v>154</v>
      </c>
      <c r="E1453" s="327"/>
      <c r="F1453" s="327">
        <v>0.03</v>
      </c>
      <c r="G1453" s="327">
        <v>0.44</v>
      </c>
      <c r="H1453" s="327"/>
      <c r="I1453" s="327"/>
      <c r="J1453" s="327"/>
      <c r="K1453" s="185">
        <v>148.79</v>
      </c>
      <c r="L1453" s="57">
        <f t="shared" si="145"/>
        <v>4.4636999999999993</v>
      </c>
      <c r="M1453" s="57"/>
      <c r="N1453" s="58"/>
      <c r="O1453" s="382"/>
    </row>
    <row r="1454" spans="2:15" ht="15" customHeight="1" x14ac:dyDescent="0.25">
      <c r="B1454" s="474" t="s">
        <v>1186</v>
      </c>
      <c r="C1454" s="54" t="s">
        <v>303</v>
      </c>
      <c r="D1454" s="54" t="s">
        <v>305</v>
      </c>
      <c r="E1454" s="327"/>
      <c r="F1454" s="327">
        <v>1.1200000000000001</v>
      </c>
      <c r="G1454" s="327">
        <v>14.47</v>
      </c>
      <c r="H1454" s="327">
        <v>106.57</v>
      </c>
      <c r="I1454" s="327">
        <v>133.21</v>
      </c>
      <c r="J1454" s="327"/>
      <c r="K1454" s="239">
        <v>131.35</v>
      </c>
      <c r="L1454" s="57">
        <f t="shared" si="145"/>
        <v>147.11199999999999</v>
      </c>
      <c r="M1454" s="57">
        <f>(L1454+L1455)*2.202</f>
        <v>694.16882939999994</v>
      </c>
      <c r="N1454" s="58">
        <f>M1454*$N$2</f>
        <v>867.71103674999995</v>
      </c>
      <c r="O1454" s="382">
        <v>0</v>
      </c>
    </row>
    <row r="1455" spans="2:15" x14ac:dyDescent="0.25">
      <c r="B1455" s="474"/>
      <c r="C1455" s="54"/>
      <c r="D1455" s="54" t="s">
        <v>154</v>
      </c>
      <c r="E1455" s="327"/>
      <c r="F1455" s="327">
        <v>1.1299999999999999</v>
      </c>
      <c r="G1455" s="327">
        <v>16.420000000000002</v>
      </c>
      <c r="H1455" s="327"/>
      <c r="I1455" s="327"/>
      <c r="J1455" s="327"/>
      <c r="K1455" s="185">
        <v>148.79</v>
      </c>
      <c r="L1455" s="57">
        <f t="shared" si="145"/>
        <v>168.13269999999997</v>
      </c>
      <c r="M1455" s="57"/>
      <c r="N1455" s="58"/>
      <c r="O1455" s="382"/>
    </row>
    <row r="1456" spans="2:15" ht="15" customHeight="1" x14ac:dyDescent="0.25">
      <c r="B1456" s="502" t="s">
        <v>1187</v>
      </c>
      <c r="C1456" s="54" t="s">
        <v>105</v>
      </c>
      <c r="D1456" s="54" t="s">
        <v>305</v>
      </c>
      <c r="E1456" s="327"/>
      <c r="F1456" s="327">
        <v>1.8</v>
      </c>
      <c r="G1456" s="327">
        <v>23.26</v>
      </c>
      <c r="H1456" s="327">
        <v>170.97</v>
      </c>
      <c r="I1456" s="327">
        <v>213.71</v>
      </c>
      <c r="J1456" s="327"/>
      <c r="K1456" s="239">
        <v>131.35</v>
      </c>
      <c r="L1456" s="57">
        <f t="shared" si="145"/>
        <v>236.43</v>
      </c>
      <c r="M1456" s="57">
        <f>(L1456+L1457)*2.202</f>
        <v>1113.6392598</v>
      </c>
      <c r="N1456" s="58">
        <f>M1456*$N$2</f>
        <v>1392.04907475</v>
      </c>
      <c r="O1456" s="382">
        <v>0</v>
      </c>
    </row>
    <row r="1457" spans="2:15" x14ac:dyDescent="0.25">
      <c r="B1457" s="502"/>
      <c r="C1457" s="54"/>
      <c r="D1457" s="54" t="s">
        <v>154</v>
      </c>
      <c r="E1457" s="327"/>
      <c r="F1457" s="327">
        <v>1.81</v>
      </c>
      <c r="G1457" s="327">
        <v>26.3</v>
      </c>
      <c r="H1457" s="327"/>
      <c r="I1457" s="327"/>
      <c r="J1457" s="327"/>
      <c r="K1457" s="185">
        <v>148.79</v>
      </c>
      <c r="L1457" s="57">
        <f t="shared" si="145"/>
        <v>269.30989999999997</v>
      </c>
      <c r="M1457" s="57"/>
      <c r="N1457" s="58"/>
      <c r="O1457" s="382"/>
    </row>
    <row r="1458" spans="2:15" ht="15" customHeight="1" x14ac:dyDescent="0.25">
      <c r="B1458" s="502" t="s">
        <v>1188</v>
      </c>
      <c r="C1458" s="503" t="s">
        <v>105</v>
      </c>
      <c r="D1458" s="54" t="s">
        <v>305</v>
      </c>
      <c r="E1458" s="57"/>
      <c r="F1458" s="57">
        <v>2.6</v>
      </c>
      <c r="G1458" s="57">
        <v>33.590000000000003</v>
      </c>
      <c r="H1458" s="57">
        <v>246.23</v>
      </c>
      <c r="I1458" s="57">
        <v>307.77999999999997</v>
      </c>
      <c r="J1458" s="57"/>
      <c r="K1458" s="239">
        <v>131.35</v>
      </c>
      <c r="L1458" s="57">
        <f t="shared" si="145"/>
        <v>341.51</v>
      </c>
      <c r="M1458" s="57">
        <f>(L1458+L1459)*2.202</f>
        <v>1603.857528</v>
      </c>
      <c r="N1458" s="58">
        <f>M1458*$N$2</f>
        <v>2004.8219100000001</v>
      </c>
      <c r="O1458" s="382">
        <v>0</v>
      </c>
    </row>
    <row r="1459" spans="2:15" x14ac:dyDescent="0.25">
      <c r="B1459" s="502"/>
      <c r="C1459" s="503"/>
      <c r="D1459" s="54" t="s">
        <v>154</v>
      </c>
      <c r="E1459" s="57"/>
      <c r="F1459" s="57">
        <v>2.6</v>
      </c>
      <c r="G1459" s="57" t="s">
        <v>1189</v>
      </c>
      <c r="H1459" s="57"/>
      <c r="I1459" s="57"/>
      <c r="J1459" s="57"/>
      <c r="K1459" s="185">
        <v>148.79</v>
      </c>
      <c r="L1459" s="57">
        <f t="shared" si="145"/>
        <v>386.85399999999998</v>
      </c>
      <c r="M1459" s="57"/>
      <c r="N1459" s="58"/>
      <c r="O1459" s="382"/>
    </row>
    <row r="1460" spans="2:15" ht="15" customHeight="1" x14ac:dyDescent="0.25">
      <c r="B1460" s="504" t="s">
        <v>1190</v>
      </c>
      <c r="C1460" s="174" t="s">
        <v>303</v>
      </c>
      <c r="D1460" s="54" t="s">
        <v>305</v>
      </c>
      <c r="E1460" s="219"/>
      <c r="F1460" s="174">
        <v>3.04</v>
      </c>
      <c r="G1460" s="219">
        <v>39.28</v>
      </c>
      <c r="H1460" s="219">
        <v>287.89999999999998</v>
      </c>
      <c r="I1460" s="174">
        <v>359.87</v>
      </c>
      <c r="J1460" s="174"/>
      <c r="K1460" s="239">
        <v>131.35</v>
      </c>
      <c r="L1460" s="222">
        <f t="shared" si="145"/>
        <v>399.30399999999997</v>
      </c>
      <c r="M1460" s="222">
        <f>(L1460+L1461)*2.202</f>
        <v>1875.2795712</v>
      </c>
      <c r="N1460" s="223">
        <f>M1460*$N$2</f>
        <v>2344.0994639999999</v>
      </c>
      <c r="O1460" s="402">
        <v>0</v>
      </c>
    </row>
    <row r="1461" spans="2:15" x14ac:dyDescent="0.25">
      <c r="B1461" s="504"/>
      <c r="C1461" s="84"/>
      <c r="D1461" s="54" t="s">
        <v>154</v>
      </c>
      <c r="E1461" s="175"/>
      <c r="F1461" s="84">
        <v>3.04</v>
      </c>
      <c r="G1461" s="175">
        <v>44.17</v>
      </c>
      <c r="H1461" s="175"/>
      <c r="I1461" s="84"/>
      <c r="J1461" s="84"/>
      <c r="K1461" s="185">
        <v>148.79</v>
      </c>
      <c r="L1461" s="185">
        <f t="shared" si="145"/>
        <v>452.32159999999999</v>
      </c>
      <c r="M1461" s="185"/>
      <c r="N1461" s="186"/>
      <c r="O1461" s="398"/>
    </row>
    <row r="1462" spans="2:15" ht="15" customHeight="1" x14ac:dyDescent="0.25">
      <c r="B1462" s="502" t="s">
        <v>1191</v>
      </c>
      <c r="C1462" s="84" t="s">
        <v>1192</v>
      </c>
      <c r="D1462" s="54" t="s">
        <v>305</v>
      </c>
      <c r="E1462" s="175"/>
      <c r="F1462" s="84">
        <v>5.67</v>
      </c>
      <c r="G1462" s="175">
        <v>73.260000000000005</v>
      </c>
      <c r="H1462" s="175">
        <v>395.1</v>
      </c>
      <c r="I1462" s="84">
        <v>493.87</v>
      </c>
      <c r="J1462" s="84"/>
      <c r="K1462" s="239">
        <v>131.35</v>
      </c>
      <c r="L1462" s="185">
        <f t="shared" si="145"/>
        <v>744.75450000000001</v>
      </c>
      <c r="M1462" s="185">
        <f>(L1462+L1463)*2.202</f>
        <v>2570.4344561999997</v>
      </c>
      <c r="N1462" s="186">
        <f>M1462*$N$2</f>
        <v>3213.0430702499998</v>
      </c>
      <c r="O1462" s="398">
        <v>0</v>
      </c>
    </row>
    <row r="1463" spans="2:15" x14ac:dyDescent="0.25">
      <c r="B1463" s="502"/>
      <c r="C1463" s="84" t="s">
        <v>1193</v>
      </c>
      <c r="D1463" s="54" t="s">
        <v>154</v>
      </c>
      <c r="E1463" s="175"/>
      <c r="F1463" s="84">
        <v>2.84</v>
      </c>
      <c r="G1463" s="175">
        <v>41.27</v>
      </c>
      <c r="H1463" s="175"/>
      <c r="I1463" s="84"/>
      <c r="J1463" s="84"/>
      <c r="K1463" s="185">
        <v>148.79</v>
      </c>
      <c r="L1463" s="185">
        <f t="shared" si="145"/>
        <v>422.56359999999995</v>
      </c>
      <c r="M1463" s="185"/>
      <c r="N1463" s="186"/>
      <c r="O1463" s="398"/>
    </row>
    <row r="1464" spans="2:15" ht="15.75" x14ac:dyDescent="0.25">
      <c r="B1464" s="329" t="s">
        <v>1194</v>
      </c>
      <c r="C1464" s="84" t="s">
        <v>1195</v>
      </c>
      <c r="D1464" s="55" t="s">
        <v>154</v>
      </c>
      <c r="E1464" s="175"/>
      <c r="F1464" s="84">
        <v>2.15</v>
      </c>
      <c r="G1464" s="175">
        <v>31.24</v>
      </c>
      <c r="H1464" s="175">
        <v>107.78</v>
      </c>
      <c r="I1464" s="84">
        <v>134.72</v>
      </c>
      <c r="J1464" s="84"/>
      <c r="K1464" s="185">
        <v>148.79</v>
      </c>
      <c r="L1464" s="185">
        <f t="shared" si="145"/>
        <v>319.89849999999996</v>
      </c>
      <c r="M1464" s="185">
        <f>L1464*2.202</f>
        <v>704.41649699999994</v>
      </c>
      <c r="N1464" s="186">
        <f>M1464*$N$2</f>
        <v>880.52062124999998</v>
      </c>
      <c r="O1464" s="398">
        <v>0</v>
      </c>
    </row>
    <row r="1465" spans="2:15" ht="15.75" x14ac:dyDescent="0.25">
      <c r="B1465" s="329" t="s">
        <v>1196</v>
      </c>
      <c r="C1465" s="84" t="s">
        <v>105</v>
      </c>
      <c r="D1465" s="55" t="s">
        <v>154</v>
      </c>
      <c r="E1465" s="175"/>
      <c r="F1465" s="84">
        <v>2.85</v>
      </c>
      <c r="G1465" s="175">
        <v>41.41</v>
      </c>
      <c r="H1465" s="175">
        <v>142.87</v>
      </c>
      <c r="I1465" s="84">
        <v>178.58</v>
      </c>
      <c r="J1465" s="84"/>
      <c r="K1465" s="185">
        <v>148.79</v>
      </c>
      <c r="L1465" s="185">
        <f t="shared" si="145"/>
        <v>424.05149999999998</v>
      </c>
      <c r="M1465" s="185">
        <f>L1465*2.202</f>
        <v>933.76140299999997</v>
      </c>
      <c r="N1465" s="186">
        <f>M1465*$N$2</f>
        <v>1167.2017537500001</v>
      </c>
      <c r="O1465" s="398">
        <v>0</v>
      </c>
    </row>
    <row r="1466" spans="2:15" ht="31.5" x14ac:dyDescent="0.25">
      <c r="B1466" s="330" t="s">
        <v>1197</v>
      </c>
      <c r="C1466" s="174" t="s">
        <v>105</v>
      </c>
      <c r="D1466" s="55" t="s">
        <v>154</v>
      </c>
      <c r="E1466" s="175"/>
      <c r="F1466" s="84">
        <v>1.1499999999999999</v>
      </c>
      <c r="G1466" s="175">
        <v>16.71</v>
      </c>
      <c r="H1466" s="175">
        <v>57.65</v>
      </c>
      <c r="I1466" s="84">
        <v>72.06</v>
      </c>
      <c r="J1466" s="84"/>
      <c r="K1466" s="185">
        <v>148.79</v>
      </c>
      <c r="L1466" s="185">
        <f t="shared" si="145"/>
        <v>171.10849999999996</v>
      </c>
      <c r="M1466" s="185">
        <f>L1466*2.202</f>
        <v>376.78091699999993</v>
      </c>
      <c r="N1466" s="186">
        <f>M1466*$N$2</f>
        <v>470.97614624999994</v>
      </c>
      <c r="O1466" s="398">
        <v>0</v>
      </c>
    </row>
    <row r="1467" spans="2:15" ht="15" customHeight="1" x14ac:dyDescent="0.25">
      <c r="B1467" s="502" t="s">
        <v>1198</v>
      </c>
      <c r="C1467" s="91" t="s">
        <v>1199</v>
      </c>
      <c r="D1467" s="55" t="s">
        <v>305</v>
      </c>
      <c r="E1467" s="175"/>
      <c r="F1467" s="84">
        <v>22.6</v>
      </c>
      <c r="G1467" s="175">
        <v>291.99</v>
      </c>
      <c r="H1467" s="175">
        <v>1663.4</v>
      </c>
      <c r="I1467" s="84">
        <v>2079.25</v>
      </c>
      <c r="J1467" s="84"/>
      <c r="K1467" s="239">
        <v>131.35</v>
      </c>
      <c r="L1467" s="185">
        <f t="shared" si="145"/>
        <v>2968.51</v>
      </c>
      <c r="M1467" s="185">
        <f>(L1467+L1468)*2.202</f>
        <v>10889.986595999999</v>
      </c>
      <c r="N1467" s="186">
        <f>M1467*$N$2</f>
        <v>13612.483244999999</v>
      </c>
      <c r="O1467" s="398">
        <v>0</v>
      </c>
    </row>
    <row r="1468" spans="2:15" x14ac:dyDescent="0.25">
      <c r="B1468" s="502"/>
      <c r="C1468" s="91"/>
      <c r="D1468" s="175" t="s">
        <v>200</v>
      </c>
      <c r="E1468" s="175"/>
      <c r="F1468" s="84">
        <v>11.4</v>
      </c>
      <c r="G1468" s="175">
        <v>190.15</v>
      </c>
      <c r="H1468" s="175"/>
      <c r="I1468" s="84"/>
      <c r="J1468" s="84"/>
      <c r="K1468" s="57">
        <v>173.42</v>
      </c>
      <c r="L1468" s="185">
        <f t="shared" si="145"/>
        <v>1976.9879999999998</v>
      </c>
      <c r="M1468" s="185"/>
      <c r="N1468" s="186"/>
      <c r="O1468" s="398"/>
    </row>
    <row r="1469" spans="2:15" ht="15" customHeight="1" x14ac:dyDescent="0.25">
      <c r="B1469" s="502" t="s">
        <v>1200</v>
      </c>
      <c r="C1469" s="91" t="s">
        <v>105</v>
      </c>
      <c r="D1469" s="55" t="s">
        <v>305</v>
      </c>
      <c r="E1469" s="175"/>
      <c r="F1469" s="84">
        <v>25.6</v>
      </c>
      <c r="G1469" s="175">
        <v>330.75</v>
      </c>
      <c r="H1469" s="175">
        <v>1877.68</v>
      </c>
      <c r="I1469" s="84">
        <v>2347.1</v>
      </c>
      <c r="J1469" s="84"/>
      <c r="K1469" s="239">
        <v>131.35</v>
      </c>
      <c r="L1469" s="185">
        <f t="shared" si="145"/>
        <v>3362.56</v>
      </c>
      <c r="M1469" s="185">
        <f>(L1469+L1470)*2.202</f>
        <v>12292.303871999999</v>
      </c>
      <c r="N1469" s="186">
        <f>M1469*$N$2</f>
        <v>15365.379839999998</v>
      </c>
      <c r="O1469" s="398">
        <v>0</v>
      </c>
    </row>
    <row r="1470" spans="2:15" x14ac:dyDescent="0.25">
      <c r="B1470" s="502"/>
      <c r="C1470" s="91"/>
      <c r="D1470" s="175" t="s">
        <v>200</v>
      </c>
      <c r="E1470" s="175"/>
      <c r="F1470" s="84">
        <v>12.8</v>
      </c>
      <c r="G1470" s="175">
        <v>213.5</v>
      </c>
      <c r="H1470" s="175"/>
      <c r="I1470" s="84"/>
      <c r="J1470" s="84"/>
      <c r="K1470" s="57">
        <v>173.42</v>
      </c>
      <c r="L1470" s="185">
        <f t="shared" si="145"/>
        <v>2219.7759999999998</v>
      </c>
      <c r="M1470" s="185"/>
      <c r="N1470" s="186"/>
      <c r="O1470" s="398"/>
    </row>
    <row r="1471" spans="2:15" ht="31.5" x14ac:dyDescent="0.25">
      <c r="B1471" s="328" t="s">
        <v>1201</v>
      </c>
      <c r="C1471" s="84" t="s">
        <v>1202</v>
      </c>
      <c r="D1471" s="55" t="s">
        <v>305</v>
      </c>
      <c r="E1471" s="175"/>
      <c r="F1471" s="84">
        <v>1.7</v>
      </c>
      <c r="G1471" s="175">
        <v>21.96</v>
      </c>
      <c r="H1471" s="175">
        <v>75.78</v>
      </c>
      <c r="I1471" s="84">
        <v>94.72</v>
      </c>
      <c r="J1471" s="84"/>
      <c r="K1471" s="239">
        <v>131.35</v>
      </c>
      <c r="L1471" s="185">
        <f t="shared" si="145"/>
        <v>223.29499999999999</v>
      </c>
      <c r="M1471" s="185">
        <f>L1471*2.202</f>
        <v>491.69558999999998</v>
      </c>
      <c r="N1471" s="186">
        <f>M1471*$N$2</f>
        <v>614.61948749999999</v>
      </c>
      <c r="O1471" s="398">
        <v>0</v>
      </c>
    </row>
    <row r="1472" spans="2:15" ht="15.75" x14ac:dyDescent="0.25">
      <c r="B1472" s="329" t="s">
        <v>1203</v>
      </c>
      <c r="C1472" s="84" t="s">
        <v>303</v>
      </c>
      <c r="D1472" s="55" t="s">
        <v>305</v>
      </c>
      <c r="E1472" s="175"/>
      <c r="F1472" s="84">
        <v>2.2999999999999998</v>
      </c>
      <c r="G1472" s="175">
        <v>29.72</v>
      </c>
      <c r="H1472" s="175">
        <v>102.52</v>
      </c>
      <c r="I1472" s="84">
        <v>128.15</v>
      </c>
      <c r="J1472" s="84"/>
      <c r="K1472" s="239">
        <v>131.35</v>
      </c>
      <c r="L1472" s="185">
        <f t="shared" si="145"/>
        <v>302.10499999999996</v>
      </c>
      <c r="M1472" s="185">
        <f>L1472*2.202</f>
        <v>665.23520999999994</v>
      </c>
      <c r="N1472" s="186">
        <f>M1472*$N$2</f>
        <v>831.54401249999989</v>
      </c>
      <c r="O1472" s="398">
        <v>0</v>
      </c>
    </row>
    <row r="1473" spans="1:16" ht="31.5" x14ac:dyDescent="0.25">
      <c r="A1473" s="113"/>
      <c r="B1473" s="329" t="s">
        <v>1204</v>
      </c>
      <c r="C1473" s="84" t="s">
        <v>1205</v>
      </c>
      <c r="D1473" s="55" t="s">
        <v>305</v>
      </c>
      <c r="E1473" s="175"/>
      <c r="F1473" s="84">
        <v>0.35</v>
      </c>
      <c r="G1473" s="175">
        <v>4.5199999999999996</v>
      </c>
      <c r="H1473" s="175">
        <v>15.6</v>
      </c>
      <c r="I1473" s="84">
        <v>19.5</v>
      </c>
      <c r="J1473" s="84">
        <v>20.6</v>
      </c>
      <c r="K1473" s="239">
        <v>131.35</v>
      </c>
      <c r="L1473" s="185">
        <f t="shared" si="145"/>
        <v>45.972499999999997</v>
      </c>
      <c r="M1473" s="185">
        <f>L1473*2.202</f>
        <v>101.23144499999999</v>
      </c>
      <c r="N1473" s="186">
        <f>M1473*$N$2</f>
        <v>126.53930625</v>
      </c>
      <c r="O1473" s="398">
        <f>M1473*$N$1*$N$3</f>
        <v>133.6255074</v>
      </c>
      <c r="P1473" s="113"/>
    </row>
    <row r="1474" spans="1:16" x14ac:dyDescent="0.25">
      <c r="A1474" s="113"/>
      <c r="B1474" s="132" t="s">
        <v>1206</v>
      </c>
      <c r="C1474" s="248" t="s">
        <v>105</v>
      </c>
      <c r="D1474" s="326" t="s">
        <v>154</v>
      </c>
      <c r="E1474" s="249"/>
      <c r="F1474" s="248">
        <v>0.85</v>
      </c>
      <c r="G1474" s="249">
        <v>12.35</v>
      </c>
      <c r="H1474" s="249">
        <v>42.61</v>
      </c>
      <c r="I1474" s="248">
        <v>53.26</v>
      </c>
      <c r="J1474" s="248">
        <v>56.2</v>
      </c>
      <c r="K1474" s="250">
        <v>148.79</v>
      </c>
      <c r="L1474" s="250">
        <f t="shared" si="145"/>
        <v>126.47149999999999</v>
      </c>
      <c r="M1474" s="250">
        <f>L1474*2.202</f>
        <v>278.49024299999996</v>
      </c>
      <c r="N1474" s="251">
        <f>M1474*$N$2</f>
        <v>348.11280374999996</v>
      </c>
      <c r="O1474" s="405">
        <f>M1474*$N$1*$N$3</f>
        <v>367.60712075999993</v>
      </c>
      <c r="P1474" s="113"/>
    </row>
    <row r="1475" spans="1:16" s="34" customFormat="1" ht="15.75" x14ac:dyDescent="0.25">
      <c r="A1475" s="40"/>
      <c r="B1475" s="331" t="s">
        <v>1207</v>
      </c>
      <c r="C1475" s="332"/>
      <c r="D1475" s="333"/>
      <c r="E1475" s="333"/>
      <c r="F1475" s="115"/>
      <c r="G1475" s="115"/>
      <c r="H1475" s="115"/>
      <c r="I1475" s="115"/>
      <c r="J1475" s="115"/>
      <c r="K1475" s="116"/>
      <c r="L1475" s="117"/>
      <c r="M1475" s="116"/>
      <c r="N1475" s="147"/>
      <c r="O1475" s="392"/>
      <c r="P1475" s="40"/>
    </row>
    <row r="1476" spans="1:16" x14ac:dyDescent="0.25">
      <c r="A1476" s="113"/>
      <c r="B1476" s="114"/>
      <c r="C1476" s="117"/>
      <c r="D1476" s="115"/>
      <c r="E1476" s="115"/>
      <c r="F1476" s="115"/>
      <c r="G1476" s="115"/>
      <c r="H1476" s="115"/>
      <c r="I1476" s="115"/>
      <c r="J1476" s="115"/>
      <c r="K1476" s="116"/>
      <c r="L1476" s="117"/>
      <c r="M1476" s="116"/>
      <c r="N1476" s="147"/>
      <c r="O1476" s="392"/>
      <c r="P1476" s="113"/>
    </row>
    <row r="1477" spans="1:16" ht="12.75" customHeight="1" x14ac:dyDescent="0.25">
      <c r="B1477" s="334" t="s">
        <v>1208</v>
      </c>
      <c r="C1477" s="36"/>
      <c r="D1477" s="37"/>
      <c r="E1477" s="37"/>
      <c r="F1477" s="37"/>
      <c r="G1477" s="37"/>
      <c r="H1477" s="37"/>
      <c r="I1477" s="37"/>
      <c r="J1477" s="37"/>
      <c r="K1477" s="38"/>
      <c r="L1477" s="36"/>
      <c r="M1477" s="38"/>
      <c r="N1477" s="39"/>
      <c r="O1477" s="379"/>
    </row>
    <row r="1478" spans="1:16" ht="13.5" customHeight="1" x14ac:dyDescent="0.25">
      <c r="B1478" s="114"/>
      <c r="C1478" s="117"/>
      <c r="D1478" s="115"/>
      <c r="E1478" s="115"/>
      <c r="F1478" s="115"/>
      <c r="G1478" s="115"/>
      <c r="H1478" s="115"/>
      <c r="I1478" s="115"/>
      <c r="J1478" s="115"/>
      <c r="K1478" s="116"/>
      <c r="L1478" s="117"/>
      <c r="M1478" s="116"/>
      <c r="N1478" s="147"/>
      <c r="O1478" s="392"/>
    </row>
    <row r="1479" spans="1:16" ht="15" customHeight="1" x14ac:dyDescent="0.25">
      <c r="B1479" s="448" t="s">
        <v>13</v>
      </c>
      <c r="C1479" s="505" t="s">
        <v>14</v>
      </c>
      <c r="D1479" s="490" t="s">
        <v>174</v>
      </c>
      <c r="E1479" s="490"/>
      <c r="F1479" s="490" t="s">
        <v>1209</v>
      </c>
      <c r="G1479" s="490" t="s">
        <v>17</v>
      </c>
      <c r="H1479" s="490" t="s">
        <v>1210</v>
      </c>
      <c r="I1479" s="463" t="s">
        <v>19</v>
      </c>
      <c r="J1479" s="463"/>
      <c r="K1479" s="448" t="s">
        <v>20</v>
      </c>
      <c r="L1479" s="506" t="s">
        <v>17</v>
      </c>
      <c r="M1479" s="507" t="s">
        <v>21</v>
      </c>
      <c r="N1479" s="453" t="s">
        <v>19</v>
      </c>
      <c r="O1479" s="453"/>
    </row>
    <row r="1480" spans="1:16" ht="46.5" customHeight="1" x14ac:dyDescent="0.25">
      <c r="B1480" s="448"/>
      <c r="C1480" s="505"/>
      <c r="D1480" s="490"/>
      <c r="E1480" s="490"/>
      <c r="F1480" s="490"/>
      <c r="G1480" s="490"/>
      <c r="H1480" s="490"/>
      <c r="I1480" s="316" t="s">
        <v>22</v>
      </c>
      <c r="J1480" s="336" t="s">
        <v>1211</v>
      </c>
      <c r="K1480" s="448"/>
      <c r="L1480" s="506"/>
      <c r="M1480" s="507"/>
      <c r="N1480" s="317" t="s">
        <v>22</v>
      </c>
      <c r="O1480" s="415" t="s">
        <v>23</v>
      </c>
    </row>
    <row r="1481" spans="1:16" ht="30" x14ac:dyDescent="0.25">
      <c r="B1481" s="181" t="s">
        <v>1212</v>
      </c>
      <c r="C1481" s="337" t="s">
        <v>225</v>
      </c>
      <c r="D1481" s="212" t="s">
        <v>126</v>
      </c>
      <c r="E1481" s="212"/>
      <c r="F1481" s="172">
        <v>1.9</v>
      </c>
      <c r="G1481" s="212">
        <v>27.61</v>
      </c>
      <c r="H1481" s="212">
        <v>95.24</v>
      </c>
      <c r="I1481" s="172">
        <v>119.06</v>
      </c>
      <c r="J1481" s="172">
        <v>125.7</v>
      </c>
      <c r="K1481" s="185">
        <v>148.79</v>
      </c>
      <c r="L1481" s="213">
        <f t="shared" ref="L1481:L1510" si="146">F1481*K1481</f>
        <v>282.70099999999996</v>
      </c>
      <c r="M1481" s="222">
        <f t="shared" ref="M1481:M1486" si="147">L1481*2.202</f>
        <v>622.50760199999991</v>
      </c>
      <c r="N1481" s="214">
        <f t="shared" ref="N1481:N1487" si="148">M1481*$N$2</f>
        <v>778.13450249999983</v>
      </c>
      <c r="O1481" s="401">
        <f t="shared" ref="O1481:O1487" si="149">M1481*$N$1*$N$3</f>
        <v>821.71003463999989</v>
      </c>
    </row>
    <row r="1482" spans="1:16" ht="26.25" customHeight="1" x14ac:dyDescent="0.25">
      <c r="A1482" s="93"/>
      <c r="B1482" s="94" t="s">
        <v>1213</v>
      </c>
      <c r="C1482" s="84" t="s">
        <v>105</v>
      </c>
      <c r="D1482" s="175" t="s">
        <v>126</v>
      </c>
      <c r="E1482" s="175"/>
      <c r="F1482" s="84">
        <v>0.69</v>
      </c>
      <c r="G1482" s="175">
        <v>10.029999999999999</v>
      </c>
      <c r="H1482" s="175">
        <v>34.590000000000003</v>
      </c>
      <c r="I1482" s="84">
        <v>43.24</v>
      </c>
      <c r="J1482" s="84">
        <v>45.7</v>
      </c>
      <c r="K1482" s="185">
        <v>148.79</v>
      </c>
      <c r="L1482" s="185">
        <f t="shared" si="146"/>
        <v>102.66509999999998</v>
      </c>
      <c r="M1482" s="185">
        <f t="shared" si="147"/>
        <v>226.06855019999995</v>
      </c>
      <c r="N1482" s="186">
        <f t="shared" si="148"/>
        <v>282.58568774999992</v>
      </c>
      <c r="O1482" s="398">
        <f t="shared" si="149"/>
        <v>298.41048626399993</v>
      </c>
    </row>
    <row r="1483" spans="1:16" ht="30" customHeight="1" x14ac:dyDescent="0.25">
      <c r="B1483" s="59" t="s">
        <v>1214</v>
      </c>
      <c r="C1483" s="84" t="s">
        <v>225</v>
      </c>
      <c r="D1483" s="175" t="s">
        <v>126</v>
      </c>
      <c r="E1483" s="175"/>
      <c r="F1483" s="84">
        <v>1.51</v>
      </c>
      <c r="G1483" s="175">
        <v>21.84</v>
      </c>
      <c r="H1483" s="175">
        <v>75.69</v>
      </c>
      <c r="I1483" s="84">
        <v>94.62</v>
      </c>
      <c r="J1483" s="84">
        <v>99.9</v>
      </c>
      <c r="K1483" s="185">
        <v>148.79</v>
      </c>
      <c r="L1483" s="185">
        <f t="shared" si="146"/>
        <v>224.6729</v>
      </c>
      <c r="M1483" s="185">
        <f t="shared" si="147"/>
        <v>494.72972579999998</v>
      </c>
      <c r="N1483" s="186">
        <f t="shared" si="148"/>
        <v>618.41215724999995</v>
      </c>
      <c r="O1483" s="398">
        <f t="shared" si="149"/>
        <v>653.04323805599995</v>
      </c>
    </row>
    <row r="1484" spans="1:16" ht="33" customHeight="1" x14ac:dyDescent="0.25">
      <c r="B1484" s="76" t="s">
        <v>1215</v>
      </c>
      <c r="C1484" s="174" t="s">
        <v>280</v>
      </c>
      <c r="D1484" s="175" t="s">
        <v>126</v>
      </c>
      <c r="E1484" s="175"/>
      <c r="F1484" s="84">
        <v>1.0900000000000001</v>
      </c>
      <c r="G1484" s="175">
        <v>15.84</v>
      </c>
      <c r="H1484" s="175">
        <v>54.64</v>
      </c>
      <c r="I1484" s="84">
        <v>68.3</v>
      </c>
      <c r="J1484" s="84">
        <v>72.099999999999994</v>
      </c>
      <c r="K1484" s="185">
        <v>148.79</v>
      </c>
      <c r="L1484" s="185">
        <f t="shared" si="146"/>
        <v>162.18110000000001</v>
      </c>
      <c r="M1484" s="185">
        <f t="shared" si="147"/>
        <v>357.12278220000002</v>
      </c>
      <c r="N1484" s="186">
        <f t="shared" si="148"/>
        <v>446.40347775000004</v>
      </c>
      <c r="O1484" s="398">
        <f t="shared" si="149"/>
        <v>471.40207250400005</v>
      </c>
    </row>
    <row r="1485" spans="1:16" ht="20.25" customHeight="1" x14ac:dyDescent="0.25">
      <c r="B1485" s="75" t="s">
        <v>1216</v>
      </c>
      <c r="C1485" s="174" t="s">
        <v>280</v>
      </c>
      <c r="D1485" s="175" t="s">
        <v>126</v>
      </c>
      <c r="E1485" s="175"/>
      <c r="F1485" s="84">
        <v>0.62</v>
      </c>
      <c r="G1485" s="175">
        <v>9.01</v>
      </c>
      <c r="H1485" s="175">
        <v>31.08</v>
      </c>
      <c r="I1485" s="84">
        <v>38.85</v>
      </c>
      <c r="J1485" s="84">
        <v>41</v>
      </c>
      <c r="K1485" s="185">
        <v>148.79</v>
      </c>
      <c r="L1485" s="185">
        <f t="shared" si="146"/>
        <v>92.249799999999993</v>
      </c>
      <c r="M1485" s="185">
        <f t="shared" si="147"/>
        <v>203.13405959999997</v>
      </c>
      <c r="N1485" s="186">
        <f t="shared" si="148"/>
        <v>253.91757449999997</v>
      </c>
      <c r="O1485" s="398">
        <f t="shared" si="149"/>
        <v>268.13695867199999</v>
      </c>
    </row>
    <row r="1486" spans="1:16" ht="18.75" customHeight="1" x14ac:dyDescent="0.25">
      <c r="B1486" s="76" t="s">
        <v>1217</v>
      </c>
      <c r="C1486" s="174" t="s">
        <v>280</v>
      </c>
      <c r="D1486" s="175" t="s">
        <v>126</v>
      </c>
      <c r="E1486" s="175"/>
      <c r="F1486" s="84">
        <v>1.1399999999999999</v>
      </c>
      <c r="G1486" s="175">
        <v>16.559999999999999</v>
      </c>
      <c r="H1486" s="175">
        <v>57.15</v>
      </c>
      <c r="I1486" s="84">
        <v>71.430000000000007</v>
      </c>
      <c r="J1486" s="84">
        <v>75.400000000000006</v>
      </c>
      <c r="K1486" s="185">
        <v>148.79</v>
      </c>
      <c r="L1486" s="185">
        <f t="shared" si="146"/>
        <v>169.62059999999997</v>
      </c>
      <c r="M1486" s="185">
        <f t="shared" si="147"/>
        <v>373.5045611999999</v>
      </c>
      <c r="N1486" s="186">
        <f t="shared" si="148"/>
        <v>466.88070149999987</v>
      </c>
      <c r="O1486" s="398">
        <f t="shared" si="149"/>
        <v>493.02602078399991</v>
      </c>
    </row>
    <row r="1487" spans="1:16" ht="18.75" customHeight="1" x14ac:dyDescent="0.25">
      <c r="B1487" s="474" t="s">
        <v>1218</v>
      </c>
      <c r="C1487" s="174" t="s">
        <v>280</v>
      </c>
      <c r="D1487" s="175" t="s">
        <v>171</v>
      </c>
      <c r="E1487" s="175"/>
      <c r="F1487" s="84">
        <v>0.15</v>
      </c>
      <c r="G1487" s="175">
        <v>1.94</v>
      </c>
      <c r="H1487" s="175">
        <v>14.21</v>
      </c>
      <c r="I1487" s="84">
        <v>17.760000000000002</v>
      </c>
      <c r="J1487" s="84">
        <v>18.8</v>
      </c>
      <c r="K1487" s="239">
        <v>131.35</v>
      </c>
      <c r="L1487" s="185">
        <f t="shared" si="146"/>
        <v>19.702499999999997</v>
      </c>
      <c r="M1487" s="185">
        <f>(L1487+L1488)*2.202</f>
        <v>92.530241999999987</v>
      </c>
      <c r="N1487" s="186">
        <f t="shared" si="148"/>
        <v>115.66280249999998</v>
      </c>
      <c r="O1487" s="398">
        <f t="shared" si="149"/>
        <v>122.13991944</v>
      </c>
    </row>
    <row r="1488" spans="1:16" x14ac:dyDescent="0.25">
      <c r="B1488" s="474"/>
      <c r="C1488" s="92"/>
      <c r="D1488" s="175" t="s">
        <v>126</v>
      </c>
      <c r="E1488" s="175"/>
      <c r="F1488" s="84">
        <v>0.15</v>
      </c>
      <c r="G1488" s="175">
        <v>2.1800000000000002</v>
      </c>
      <c r="H1488" s="175"/>
      <c r="I1488" s="84"/>
      <c r="J1488" s="84"/>
      <c r="K1488" s="185">
        <v>148.79</v>
      </c>
      <c r="L1488" s="185">
        <f t="shared" si="146"/>
        <v>22.318499999999997</v>
      </c>
      <c r="M1488" s="185"/>
      <c r="N1488" s="186"/>
      <c r="O1488" s="398"/>
    </row>
    <row r="1489" spans="2:15" x14ac:dyDescent="0.25">
      <c r="B1489" s="96" t="s">
        <v>1219</v>
      </c>
      <c r="C1489" s="84" t="s">
        <v>1220</v>
      </c>
      <c r="D1489" s="175" t="s">
        <v>126</v>
      </c>
      <c r="E1489" s="175"/>
      <c r="F1489" s="84">
        <v>3.56</v>
      </c>
      <c r="G1489" s="175">
        <v>51.73</v>
      </c>
      <c r="H1489" s="175">
        <v>178.48</v>
      </c>
      <c r="I1489" s="84">
        <v>223.07</v>
      </c>
      <c r="J1489" s="84"/>
      <c r="K1489" s="185">
        <v>148.79</v>
      </c>
      <c r="L1489" s="185">
        <f t="shared" si="146"/>
        <v>529.69240000000002</v>
      </c>
      <c r="M1489" s="185">
        <f t="shared" ref="M1489:M1503" si="150">L1489*2.202</f>
        <v>1166.3826647999999</v>
      </c>
      <c r="N1489" s="186">
        <f t="shared" ref="N1489:N1504" si="151">M1489*$N$2</f>
        <v>1457.9783309999998</v>
      </c>
      <c r="O1489" s="398">
        <v>0</v>
      </c>
    </row>
    <row r="1490" spans="2:15" ht="30" x14ac:dyDescent="0.25">
      <c r="B1490" s="75" t="s">
        <v>1221</v>
      </c>
      <c r="C1490" s="84" t="s">
        <v>1220</v>
      </c>
      <c r="D1490" s="175" t="s">
        <v>126</v>
      </c>
      <c r="E1490" s="175"/>
      <c r="F1490" s="84">
        <v>4.18</v>
      </c>
      <c r="G1490" s="175">
        <v>60.74</v>
      </c>
      <c r="H1490" s="175">
        <v>209.54</v>
      </c>
      <c r="I1490" s="84">
        <v>261.92</v>
      </c>
      <c r="J1490" s="84"/>
      <c r="K1490" s="185">
        <v>148.79</v>
      </c>
      <c r="L1490" s="185">
        <f t="shared" si="146"/>
        <v>621.94219999999996</v>
      </c>
      <c r="M1490" s="185">
        <f t="shared" si="150"/>
        <v>1369.5167243999999</v>
      </c>
      <c r="N1490" s="186">
        <f t="shared" si="151"/>
        <v>1711.8959055</v>
      </c>
      <c r="O1490" s="398">
        <v>0</v>
      </c>
    </row>
    <row r="1491" spans="2:15" ht="30" x14ac:dyDescent="0.25">
      <c r="B1491" s="75" t="s">
        <v>1222</v>
      </c>
      <c r="C1491" s="84" t="s">
        <v>1220</v>
      </c>
      <c r="D1491" s="175" t="s">
        <v>126</v>
      </c>
      <c r="E1491" s="175"/>
      <c r="F1491" s="84">
        <v>2.82</v>
      </c>
      <c r="G1491" s="175">
        <v>40.97</v>
      </c>
      <c r="H1491" s="175">
        <v>141.36000000000001</v>
      </c>
      <c r="I1491" s="84">
        <v>176.7</v>
      </c>
      <c r="J1491" s="84"/>
      <c r="K1491" s="185">
        <v>148.79</v>
      </c>
      <c r="L1491" s="185">
        <f t="shared" si="146"/>
        <v>419.58779999999996</v>
      </c>
      <c r="M1491" s="185">
        <f t="shared" si="150"/>
        <v>923.93233559999987</v>
      </c>
      <c r="N1491" s="186">
        <f t="shared" si="151"/>
        <v>1154.9154194999999</v>
      </c>
      <c r="O1491" s="398">
        <v>0</v>
      </c>
    </row>
    <row r="1492" spans="2:15" ht="30" x14ac:dyDescent="0.25">
      <c r="B1492" s="75" t="s">
        <v>1223</v>
      </c>
      <c r="C1492" s="84" t="s">
        <v>1220</v>
      </c>
      <c r="D1492" s="175" t="s">
        <v>126</v>
      </c>
      <c r="E1492" s="175"/>
      <c r="F1492" s="84">
        <v>3.08</v>
      </c>
      <c r="G1492" s="175">
        <v>44.75</v>
      </c>
      <c r="H1492" s="175">
        <v>154.4</v>
      </c>
      <c r="I1492" s="84">
        <v>192.99</v>
      </c>
      <c r="J1492" s="84"/>
      <c r="K1492" s="185">
        <v>148.79</v>
      </c>
      <c r="L1492" s="185">
        <f t="shared" si="146"/>
        <v>458.27319999999997</v>
      </c>
      <c r="M1492" s="185">
        <f t="shared" si="150"/>
        <v>1009.1175863999999</v>
      </c>
      <c r="N1492" s="186">
        <f t="shared" si="151"/>
        <v>1261.3969829999999</v>
      </c>
      <c r="O1492" s="398">
        <v>0</v>
      </c>
    </row>
    <row r="1493" spans="2:15" ht="30" x14ac:dyDescent="0.25">
      <c r="B1493" s="76" t="s">
        <v>1224</v>
      </c>
      <c r="C1493" s="84" t="s">
        <v>1220</v>
      </c>
      <c r="D1493" s="175" t="s">
        <v>126</v>
      </c>
      <c r="E1493" s="175"/>
      <c r="F1493" s="84">
        <v>3.51</v>
      </c>
      <c r="G1493" s="175">
        <v>51</v>
      </c>
      <c r="H1493" s="175">
        <v>175.95</v>
      </c>
      <c r="I1493" s="84">
        <v>219.94</v>
      </c>
      <c r="J1493" s="84"/>
      <c r="K1493" s="185">
        <v>148.79</v>
      </c>
      <c r="L1493" s="185">
        <f t="shared" si="146"/>
        <v>522.25289999999995</v>
      </c>
      <c r="M1493" s="185">
        <f t="shared" si="150"/>
        <v>1150.0008857999999</v>
      </c>
      <c r="N1493" s="186">
        <f t="shared" si="151"/>
        <v>1437.5011072499999</v>
      </c>
      <c r="O1493" s="398">
        <v>0</v>
      </c>
    </row>
    <row r="1494" spans="2:15" ht="30" x14ac:dyDescent="0.25">
      <c r="B1494" s="53" t="s">
        <v>1225</v>
      </c>
      <c r="C1494" s="84" t="s">
        <v>1220</v>
      </c>
      <c r="D1494" s="175" t="s">
        <v>126</v>
      </c>
      <c r="E1494" s="175"/>
      <c r="F1494" s="84">
        <v>3.41</v>
      </c>
      <c r="G1494" s="175">
        <v>49.55</v>
      </c>
      <c r="H1494" s="175">
        <v>170.94</v>
      </c>
      <c r="I1494" s="84">
        <v>213.67</v>
      </c>
      <c r="J1494" s="84"/>
      <c r="K1494" s="185">
        <v>148.79</v>
      </c>
      <c r="L1494" s="185">
        <f t="shared" si="146"/>
        <v>507.37389999999999</v>
      </c>
      <c r="M1494" s="185">
        <f t="shared" si="150"/>
        <v>1117.2373278</v>
      </c>
      <c r="N1494" s="186">
        <f t="shared" si="151"/>
        <v>1396.5466597499999</v>
      </c>
      <c r="O1494" s="398">
        <v>0</v>
      </c>
    </row>
    <row r="1495" spans="2:15" ht="30" x14ac:dyDescent="0.25">
      <c r="B1495" s="59" t="s">
        <v>1226</v>
      </c>
      <c r="C1495" s="88" t="s">
        <v>280</v>
      </c>
      <c r="D1495" s="175" t="s">
        <v>171</v>
      </c>
      <c r="E1495" s="175"/>
      <c r="F1495" s="84">
        <v>2.2999999999999998</v>
      </c>
      <c r="G1495" s="175">
        <v>29.72</v>
      </c>
      <c r="H1495" s="175">
        <v>102.52</v>
      </c>
      <c r="I1495" s="84">
        <v>128.15</v>
      </c>
      <c r="J1495" s="84"/>
      <c r="K1495" s="239">
        <v>131.35</v>
      </c>
      <c r="L1495" s="185">
        <f t="shared" si="146"/>
        <v>302.10499999999996</v>
      </c>
      <c r="M1495" s="185">
        <f t="shared" si="150"/>
        <v>665.23520999999994</v>
      </c>
      <c r="N1495" s="186">
        <f t="shared" si="151"/>
        <v>831.54401249999989</v>
      </c>
      <c r="O1495" s="398">
        <v>0</v>
      </c>
    </row>
    <row r="1496" spans="2:15" ht="30" x14ac:dyDescent="0.25">
      <c r="B1496" s="44" t="s">
        <v>1227</v>
      </c>
      <c r="C1496" s="84" t="s">
        <v>225</v>
      </c>
      <c r="D1496" s="175" t="s">
        <v>171</v>
      </c>
      <c r="E1496" s="175"/>
      <c r="F1496" s="84">
        <v>1.45</v>
      </c>
      <c r="G1496" s="175">
        <v>18.73</v>
      </c>
      <c r="H1496" s="175">
        <v>64.63</v>
      </c>
      <c r="I1496" s="84">
        <v>80.790000000000006</v>
      </c>
      <c r="J1496" s="84"/>
      <c r="K1496" s="239">
        <v>131.35</v>
      </c>
      <c r="L1496" s="185">
        <f t="shared" si="146"/>
        <v>190.45749999999998</v>
      </c>
      <c r="M1496" s="185">
        <f t="shared" si="150"/>
        <v>419.38741499999998</v>
      </c>
      <c r="N1496" s="186">
        <f t="shared" si="151"/>
        <v>524.23426874999996</v>
      </c>
      <c r="O1496" s="398">
        <v>0</v>
      </c>
    </row>
    <row r="1497" spans="2:15" ht="31.5" customHeight="1" x14ac:dyDescent="0.25">
      <c r="B1497" s="59" t="s">
        <v>1228</v>
      </c>
      <c r="C1497" s="174" t="s">
        <v>300</v>
      </c>
      <c r="D1497" s="175" t="s">
        <v>171</v>
      </c>
      <c r="E1497" s="175"/>
      <c r="F1497" s="84">
        <v>0.9</v>
      </c>
      <c r="G1497" s="175">
        <v>11.63</v>
      </c>
      <c r="H1497" s="175">
        <v>40.119999999999997</v>
      </c>
      <c r="I1497" s="84">
        <v>50.15</v>
      </c>
      <c r="J1497" s="84"/>
      <c r="K1497" s="239">
        <v>131.35</v>
      </c>
      <c r="L1497" s="185">
        <f t="shared" si="146"/>
        <v>118.215</v>
      </c>
      <c r="M1497" s="185">
        <f t="shared" si="150"/>
        <v>260.30943000000002</v>
      </c>
      <c r="N1497" s="186">
        <f t="shared" si="151"/>
        <v>325.38678750000003</v>
      </c>
      <c r="O1497" s="398">
        <v>0</v>
      </c>
    </row>
    <row r="1498" spans="2:15" ht="30" x14ac:dyDescent="0.25">
      <c r="B1498" s="75" t="s">
        <v>1229</v>
      </c>
      <c r="C1498" s="84" t="s">
        <v>1144</v>
      </c>
      <c r="D1498" s="175" t="s">
        <v>171</v>
      </c>
      <c r="E1498" s="175"/>
      <c r="F1498" s="84">
        <v>0.24</v>
      </c>
      <c r="G1498" s="175" t="s">
        <v>1230</v>
      </c>
      <c r="H1498" s="175">
        <v>10.7</v>
      </c>
      <c r="I1498" s="84">
        <v>13.37</v>
      </c>
      <c r="J1498" s="84"/>
      <c r="K1498" s="239">
        <v>131.35</v>
      </c>
      <c r="L1498" s="185">
        <f t="shared" si="146"/>
        <v>31.523999999999997</v>
      </c>
      <c r="M1498" s="185">
        <f t="shared" si="150"/>
        <v>69.415847999999997</v>
      </c>
      <c r="N1498" s="186">
        <f t="shared" si="151"/>
        <v>86.769809999999993</v>
      </c>
      <c r="O1498" s="398">
        <v>0</v>
      </c>
    </row>
    <row r="1499" spans="2:15" ht="30" x14ac:dyDescent="0.25">
      <c r="B1499" s="59" t="s">
        <v>1231</v>
      </c>
      <c r="C1499" s="174" t="s">
        <v>300</v>
      </c>
      <c r="D1499" s="175" t="s">
        <v>171</v>
      </c>
      <c r="E1499" s="175"/>
      <c r="F1499" s="84">
        <v>0.65</v>
      </c>
      <c r="G1499" s="175">
        <v>8.4</v>
      </c>
      <c r="H1499" s="175">
        <v>28.97</v>
      </c>
      <c r="I1499" s="84">
        <v>36.22</v>
      </c>
      <c r="J1499" s="84"/>
      <c r="K1499" s="239">
        <v>131.35</v>
      </c>
      <c r="L1499" s="185">
        <f t="shared" si="146"/>
        <v>85.377499999999998</v>
      </c>
      <c r="M1499" s="185">
        <f t="shared" si="150"/>
        <v>188.00125499999999</v>
      </c>
      <c r="N1499" s="186">
        <f t="shared" si="151"/>
        <v>235.00156874999999</v>
      </c>
      <c r="O1499" s="398">
        <v>0</v>
      </c>
    </row>
    <row r="1500" spans="2:15" ht="30" x14ac:dyDescent="0.25">
      <c r="B1500" s="75" t="s">
        <v>1232</v>
      </c>
      <c r="C1500" s="84" t="s">
        <v>300</v>
      </c>
      <c r="D1500" s="175" t="s">
        <v>171</v>
      </c>
      <c r="E1500" s="175"/>
      <c r="F1500" s="84">
        <v>0.49</v>
      </c>
      <c r="G1500" s="175">
        <v>6.33</v>
      </c>
      <c r="H1500" s="175">
        <v>21.84</v>
      </c>
      <c r="I1500" s="84">
        <v>27.3</v>
      </c>
      <c r="J1500" s="84"/>
      <c r="K1500" s="185">
        <v>131.35</v>
      </c>
      <c r="L1500" s="185">
        <f t="shared" si="146"/>
        <v>64.361499999999992</v>
      </c>
      <c r="M1500" s="185">
        <f t="shared" si="150"/>
        <v>141.72402299999999</v>
      </c>
      <c r="N1500" s="186">
        <f t="shared" si="151"/>
        <v>177.15502874999999</v>
      </c>
      <c r="O1500" s="398">
        <v>0</v>
      </c>
    </row>
    <row r="1501" spans="2:15" ht="30" x14ac:dyDescent="0.25">
      <c r="B1501" s="76" t="s">
        <v>1233</v>
      </c>
      <c r="C1501" s="174" t="s">
        <v>1234</v>
      </c>
      <c r="D1501" s="219" t="s">
        <v>171</v>
      </c>
      <c r="E1501" s="219"/>
      <c r="F1501" s="174">
        <v>0.39</v>
      </c>
      <c r="G1501" s="219">
        <v>5.04</v>
      </c>
      <c r="H1501" s="219">
        <v>17.38</v>
      </c>
      <c r="I1501" s="174">
        <v>21.73</v>
      </c>
      <c r="J1501" s="174"/>
      <c r="K1501" s="272">
        <v>131.35</v>
      </c>
      <c r="L1501" s="222">
        <f t="shared" si="146"/>
        <v>51.226500000000001</v>
      </c>
      <c r="M1501" s="222">
        <f t="shared" si="150"/>
        <v>112.800753</v>
      </c>
      <c r="N1501" s="223">
        <f t="shared" si="151"/>
        <v>141.00094125000001</v>
      </c>
      <c r="O1501" s="402">
        <v>0</v>
      </c>
    </row>
    <row r="1502" spans="2:15" x14ac:dyDescent="0.25">
      <c r="B1502" s="75" t="s">
        <v>1235</v>
      </c>
      <c r="C1502" s="84" t="s">
        <v>1236</v>
      </c>
      <c r="D1502" s="175" t="s">
        <v>126</v>
      </c>
      <c r="E1502" s="175"/>
      <c r="F1502" s="185">
        <v>6.4</v>
      </c>
      <c r="G1502" s="175" t="s">
        <v>1237</v>
      </c>
      <c r="H1502" s="175">
        <v>320.82</v>
      </c>
      <c r="I1502" s="84">
        <v>401.03</v>
      </c>
      <c r="J1502" s="84"/>
      <c r="K1502" s="185">
        <v>148.79</v>
      </c>
      <c r="L1502" s="185">
        <f t="shared" si="146"/>
        <v>952.25599999999997</v>
      </c>
      <c r="M1502" s="185">
        <f t="shared" si="150"/>
        <v>2096.8677119999998</v>
      </c>
      <c r="N1502" s="186">
        <f t="shared" si="151"/>
        <v>2621.0846399999996</v>
      </c>
      <c r="O1502" s="398">
        <v>0</v>
      </c>
    </row>
    <row r="1503" spans="2:15" x14ac:dyDescent="0.25">
      <c r="B1503" s="75" t="s">
        <v>1238</v>
      </c>
      <c r="C1503" s="84" t="s">
        <v>1239</v>
      </c>
      <c r="D1503" s="219" t="s">
        <v>489</v>
      </c>
      <c r="E1503" s="219"/>
      <c r="F1503" s="174">
        <v>2.84</v>
      </c>
      <c r="G1503" s="219">
        <v>33.630000000000003</v>
      </c>
      <c r="H1503" s="219">
        <v>116.01</v>
      </c>
      <c r="I1503" s="174">
        <v>145.01</v>
      </c>
      <c r="J1503" s="174"/>
      <c r="K1503" s="57">
        <v>118.01</v>
      </c>
      <c r="L1503" s="222">
        <f t="shared" si="146"/>
        <v>335.14839999999998</v>
      </c>
      <c r="M1503" s="222">
        <f t="shared" si="150"/>
        <v>737.99677679999991</v>
      </c>
      <c r="N1503" s="223">
        <f t="shared" si="151"/>
        <v>922.49597099999983</v>
      </c>
      <c r="O1503" s="402">
        <v>0</v>
      </c>
    </row>
    <row r="1504" spans="2:15" ht="15" customHeight="1" x14ac:dyDescent="0.25">
      <c r="B1504" s="474" t="s">
        <v>1240</v>
      </c>
      <c r="C1504" s="84" t="s">
        <v>280</v>
      </c>
      <c r="D1504" s="175" t="s">
        <v>171</v>
      </c>
      <c r="E1504" s="175"/>
      <c r="F1504" s="84">
        <v>0.6</v>
      </c>
      <c r="G1504" s="175">
        <v>7.75</v>
      </c>
      <c r="H1504" s="175">
        <v>42.79</v>
      </c>
      <c r="I1504" s="84">
        <v>53.48</v>
      </c>
      <c r="J1504" s="84"/>
      <c r="K1504" s="239">
        <v>131.35</v>
      </c>
      <c r="L1504" s="185">
        <f t="shared" si="146"/>
        <v>78.809999999999988</v>
      </c>
      <c r="M1504" s="185">
        <f>(L1504+L1505)*2.202</f>
        <v>278.38300559999999</v>
      </c>
      <c r="N1504" s="186">
        <f t="shared" si="151"/>
        <v>347.97875699999997</v>
      </c>
      <c r="O1504" s="398">
        <v>0</v>
      </c>
    </row>
    <row r="1505" spans="1:16" x14ac:dyDescent="0.25">
      <c r="B1505" s="474"/>
      <c r="C1505" s="84"/>
      <c r="D1505" s="175" t="s">
        <v>126</v>
      </c>
      <c r="E1505" s="175"/>
      <c r="F1505" s="84">
        <v>0.32</v>
      </c>
      <c r="G1505" s="175">
        <v>4.6500000000000004</v>
      </c>
      <c r="H1505" s="175"/>
      <c r="I1505" s="84"/>
      <c r="J1505" s="84"/>
      <c r="K1505" s="185">
        <v>148.79</v>
      </c>
      <c r="L1505" s="185">
        <f t="shared" si="146"/>
        <v>47.6128</v>
      </c>
      <c r="M1505" s="185"/>
      <c r="N1505" s="186"/>
      <c r="O1505" s="398"/>
    </row>
    <row r="1506" spans="1:16" ht="30" x14ac:dyDescent="0.25">
      <c r="B1506" s="75" t="s">
        <v>1241</v>
      </c>
      <c r="C1506" s="84" t="s">
        <v>1006</v>
      </c>
      <c r="D1506" s="175" t="s">
        <v>171</v>
      </c>
      <c r="E1506" s="175"/>
      <c r="F1506" s="84">
        <v>4.71</v>
      </c>
      <c r="G1506" s="175">
        <v>60.85</v>
      </c>
      <c r="H1506" s="175">
        <v>209.94</v>
      </c>
      <c r="I1506" s="84">
        <v>262.43</v>
      </c>
      <c r="J1506" s="84">
        <v>277.10000000000002</v>
      </c>
      <c r="K1506" s="239">
        <v>131.35</v>
      </c>
      <c r="L1506" s="185">
        <f t="shared" si="146"/>
        <v>618.6585</v>
      </c>
      <c r="M1506" s="185">
        <f>L1506*2.202</f>
        <v>1362.2860169999999</v>
      </c>
      <c r="N1506" s="186">
        <f>M1506*$N$2</f>
        <v>1702.85752125</v>
      </c>
      <c r="O1506" s="398">
        <f>M1506*$N$1*$N$3</f>
        <v>1798.21754244</v>
      </c>
    </row>
    <row r="1507" spans="1:16" x14ac:dyDescent="0.25">
      <c r="B1507" s="59" t="s">
        <v>1242</v>
      </c>
      <c r="C1507" s="84" t="s">
        <v>1006</v>
      </c>
      <c r="D1507" s="175" t="s">
        <v>171</v>
      </c>
      <c r="E1507" s="175"/>
      <c r="F1507" s="84">
        <v>5.3</v>
      </c>
      <c r="G1507" s="175">
        <v>68.430000000000007</v>
      </c>
      <c r="H1507" s="175">
        <v>236.24</v>
      </c>
      <c r="I1507" s="84">
        <v>295.3</v>
      </c>
      <c r="J1507" s="84">
        <v>318</v>
      </c>
      <c r="K1507" s="239">
        <v>131.35</v>
      </c>
      <c r="L1507" s="185">
        <f t="shared" si="146"/>
        <v>696.15499999999997</v>
      </c>
      <c r="M1507" s="185">
        <f>L1507*2.202</f>
        <v>1532.9333099999999</v>
      </c>
      <c r="N1507" s="186">
        <f>M1507*$N$2</f>
        <v>1916.1666375</v>
      </c>
      <c r="O1507" s="398">
        <f>M1507*$N$1*$N$3</f>
        <v>2023.4719691999999</v>
      </c>
    </row>
    <row r="1508" spans="1:16" x14ac:dyDescent="0.25">
      <c r="B1508" s="59" t="s">
        <v>1243</v>
      </c>
      <c r="C1508" s="84" t="s">
        <v>1006</v>
      </c>
      <c r="D1508" s="175" t="s">
        <v>171</v>
      </c>
      <c r="E1508" s="175"/>
      <c r="F1508" s="84">
        <v>5.9</v>
      </c>
      <c r="G1508" s="175">
        <v>76.23</v>
      </c>
      <c r="H1508" s="175">
        <v>262.99</v>
      </c>
      <c r="I1508" s="84">
        <v>328.73</v>
      </c>
      <c r="J1508" s="84"/>
      <c r="K1508" s="239">
        <v>131.35</v>
      </c>
      <c r="L1508" s="185">
        <f t="shared" si="146"/>
        <v>774.96500000000003</v>
      </c>
      <c r="M1508" s="185">
        <f>L1508*2.202</f>
        <v>1706.4729300000001</v>
      </c>
      <c r="N1508" s="186">
        <f>M1508*$N$2</f>
        <v>2133.0911625000003</v>
      </c>
      <c r="O1508" s="398">
        <v>0</v>
      </c>
    </row>
    <row r="1509" spans="1:16" x14ac:dyDescent="0.25">
      <c r="B1509" s="59" t="s">
        <v>1244</v>
      </c>
      <c r="C1509" s="84" t="s">
        <v>1006</v>
      </c>
      <c r="D1509" s="175" t="s">
        <v>171</v>
      </c>
      <c r="E1509" s="175"/>
      <c r="F1509" s="84">
        <v>6.54</v>
      </c>
      <c r="G1509" s="175">
        <v>84.5</v>
      </c>
      <c r="H1509" s="175">
        <v>291.51</v>
      </c>
      <c r="I1509" s="84">
        <v>364.39</v>
      </c>
      <c r="J1509" s="84"/>
      <c r="K1509" s="239">
        <v>131.35</v>
      </c>
      <c r="L1509" s="185">
        <f t="shared" si="146"/>
        <v>859.029</v>
      </c>
      <c r="M1509" s="185">
        <f>L1509*2.202</f>
        <v>1891.581858</v>
      </c>
      <c r="N1509" s="186">
        <f>M1509*$N$2</f>
        <v>2364.4773224999999</v>
      </c>
      <c r="O1509" s="398">
        <v>0</v>
      </c>
    </row>
    <row r="1510" spans="1:16" x14ac:dyDescent="0.25">
      <c r="B1510" s="59" t="s">
        <v>1245</v>
      </c>
      <c r="C1510" s="84" t="s">
        <v>1006</v>
      </c>
      <c r="D1510" s="175" t="s">
        <v>171</v>
      </c>
      <c r="E1510" s="175"/>
      <c r="F1510" s="84">
        <v>7.14</v>
      </c>
      <c r="G1510" s="175">
        <v>92.25</v>
      </c>
      <c r="H1510" s="175">
        <v>318.26</v>
      </c>
      <c r="I1510" s="84">
        <v>397.82</v>
      </c>
      <c r="J1510" s="84"/>
      <c r="K1510" s="239">
        <v>131.35</v>
      </c>
      <c r="L1510" s="185">
        <f t="shared" si="146"/>
        <v>937.83899999999994</v>
      </c>
      <c r="M1510" s="185">
        <f>L1510*2.202</f>
        <v>2065.121478</v>
      </c>
      <c r="N1510" s="186">
        <f>M1510*$N$2</f>
        <v>2581.4018475000003</v>
      </c>
      <c r="O1510" s="398">
        <v>0</v>
      </c>
    </row>
    <row r="1511" spans="1:16" x14ac:dyDescent="0.25">
      <c r="B1511" s="76" t="s">
        <v>1246</v>
      </c>
      <c r="C1511" s="174"/>
      <c r="D1511" s="175"/>
      <c r="E1511" s="175"/>
      <c r="F1511" s="84"/>
      <c r="G1511" s="175"/>
      <c r="H1511" s="175"/>
      <c r="I1511" s="84"/>
      <c r="J1511" s="84"/>
      <c r="K1511" s="185"/>
      <c r="L1511" s="185"/>
      <c r="M1511" s="185"/>
      <c r="N1511" s="186"/>
      <c r="O1511" s="398"/>
    </row>
    <row r="1512" spans="1:16" x14ac:dyDescent="0.25">
      <c r="B1512" s="76" t="s">
        <v>1247</v>
      </c>
      <c r="C1512" s="84" t="s">
        <v>1205</v>
      </c>
      <c r="D1512" s="175" t="s">
        <v>171</v>
      </c>
      <c r="E1512" s="175"/>
      <c r="F1512" s="84">
        <v>0.08</v>
      </c>
      <c r="G1512" s="175">
        <v>1.03</v>
      </c>
      <c r="H1512" s="175">
        <v>3.57</v>
      </c>
      <c r="I1512" s="84">
        <v>4.46</v>
      </c>
      <c r="J1512" s="84">
        <v>4.7</v>
      </c>
      <c r="K1512" s="239">
        <v>131.35</v>
      </c>
      <c r="L1512" s="185">
        <f>F1512*K1512</f>
        <v>10.507999999999999</v>
      </c>
      <c r="M1512" s="185">
        <f>(L1512+L1513)*2.202</f>
        <v>37.600250999999993</v>
      </c>
      <c r="N1512" s="186">
        <f>M1512*$N$2</f>
        <v>47.000313749999989</v>
      </c>
      <c r="O1512" s="398">
        <f>M1512*$N$1*$N$3</f>
        <v>49.632331319999992</v>
      </c>
    </row>
    <row r="1513" spans="1:16" x14ac:dyDescent="0.25">
      <c r="B1513" s="96" t="s">
        <v>1248</v>
      </c>
      <c r="C1513" s="84" t="s">
        <v>1205</v>
      </c>
      <c r="D1513" s="175" t="s">
        <v>171</v>
      </c>
      <c r="E1513" s="175"/>
      <c r="F1513" s="84">
        <v>0.05</v>
      </c>
      <c r="G1513" s="175">
        <v>0.65</v>
      </c>
      <c r="H1513" s="175">
        <v>2.23</v>
      </c>
      <c r="I1513" s="84">
        <v>2.79</v>
      </c>
      <c r="J1513" s="84">
        <v>2.9</v>
      </c>
      <c r="K1513" s="239">
        <v>131.35</v>
      </c>
      <c r="L1513" s="185">
        <f>F1513*K1513</f>
        <v>6.5674999999999999</v>
      </c>
      <c r="M1513" s="185"/>
      <c r="N1513" s="186"/>
      <c r="O1513" s="398"/>
    </row>
    <row r="1514" spans="1:16" x14ac:dyDescent="0.25">
      <c r="B1514" s="59" t="s">
        <v>1249</v>
      </c>
      <c r="C1514" s="84" t="s">
        <v>1205</v>
      </c>
      <c r="D1514" s="175" t="s">
        <v>171</v>
      </c>
      <c r="E1514" s="175"/>
      <c r="F1514" s="84">
        <v>0.02</v>
      </c>
      <c r="G1514" s="175">
        <v>0.26</v>
      </c>
      <c r="H1514" s="175">
        <v>0.89</v>
      </c>
      <c r="I1514" s="84">
        <v>1.1100000000000001</v>
      </c>
      <c r="J1514" s="84">
        <v>1.2</v>
      </c>
      <c r="K1514" s="239">
        <v>131.35</v>
      </c>
      <c r="L1514" s="185">
        <f>F1514*K1514</f>
        <v>2.6269999999999998</v>
      </c>
      <c r="M1514" s="185">
        <f>L1514*2.202</f>
        <v>5.7846539999999997</v>
      </c>
      <c r="N1514" s="186">
        <f>M1514*$N$2</f>
        <v>7.2308174999999997</v>
      </c>
      <c r="O1514" s="398">
        <f>M1514*$N$1*$N$3</f>
        <v>7.6357432799999998</v>
      </c>
    </row>
    <row r="1515" spans="1:16" x14ac:dyDescent="0.25">
      <c r="B1515" s="59" t="s">
        <v>1250</v>
      </c>
      <c r="C1515" s="236"/>
      <c r="D1515" s="175"/>
      <c r="E1515" s="175"/>
      <c r="F1515" s="84"/>
      <c r="G1515" s="175"/>
      <c r="H1515" s="175"/>
      <c r="I1515" s="84"/>
      <c r="J1515" s="84"/>
      <c r="K1515" s="185"/>
      <c r="L1515" s="185"/>
      <c r="M1515" s="185"/>
      <c r="N1515" s="186"/>
      <c r="O1515" s="398"/>
    </row>
    <row r="1516" spans="1:16" x14ac:dyDescent="0.25">
      <c r="B1516" s="76" t="s">
        <v>1251</v>
      </c>
      <c r="C1516" s="84" t="s">
        <v>1220</v>
      </c>
      <c r="D1516" s="175" t="s">
        <v>126</v>
      </c>
      <c r="E1516" s="175"/>
      <c r="F1516" s="84">
        <v>0.2</v>
      </c>
      <c r="G1516" s="175">
        <v>2.91</v>
      </c>
      <c r="H1516" s="175">
        <v>10.029999999999999</v>
      </c>
      <c r="I1516" s="84">
        <v>12.53</v>
      </c>
      <c r="J1516" s="84">
        <v>13.2</v>
      </c>
      <c r="K1516" s="185">
        <v>148.79</v>
      </c>
      <c r="L1516" s="185">
        <f>F1516*K1516</f>
        <v>29.757999999999999</v>
      </c>
      <c r="M1516" s="185">
        <f>L1516*2.202</f>
        <v>65.527115999999992</v>
      </c>
      <c r="N1516" s="186">
        <f>M1516*$N$2</f>
        <v>81.908894999999987</v>
      </c>
      <c r="O1516" s="398">
        <f>M1516*$N$1*$N$3</f>
        <v>86.495793120000002</v>
      </c>
    </row>
    <row r="1517" spans="1:16" x14ac:dyDescent="0.25">
      <c r="B1517" s="75" t="s">
        <v>1252</v>
      </c>
      <c r="C1517" s="84" t="s">
        <v>1220</v>
      </c>
      <c r="D1517" s="175" t="s">
        <v>171</v>
      </c>
      <c r="E1517" s="175"/>
      <c r="F1517" s="84">
        <v>0.05</v>
      </c>
      <c r="G1517" s="175">
        <v>0.65</v>
      </c>
      <c r="H1517" s="175">
        <v>2.23</v>
      </c>
      <c r="I1517" s="84">
        <v>2.79</v>
      </c>
      <c r="J1517" s="84">
        <v>2.9</v>
      </c>
      <c r="K1517" s="239">
        <v>131.35</v>
      </c>
      <c r="L1517" s="185">
        <f>F1517*K1517</f>
        <v>6.5674999999999999</v>
      </c>
      <c r="M1517" s="185">
        <f>(L1517+L1518)*2.202</f>
        <v>199.83260100000001</v>
      </c>
      <c r="N1517" s="186">
        <f>M1517*$N$2</f>
        <v>249.79075125000003</v>
      </c>
      <c r="O1517" s="398">
        <f>M1517*$N$1*$N$3</f>
        <v>263.77903332000005</v>
      </c>
    </row>
    <row r="1518" spans="1:16" ht="30" x14ac:dyDescent="0.25">
      <c r="B1518" s="76" t="s">
        <v>1253</v>
      </c>
      <c r="C1518" s="84" t="s">
        <v>1205</v>
      </c>
      <c r="D1518" s="175" t="s">
        <v>1254</v>
      </c>
      <c r="E1518" s="175"/>
      <c r="F1518" s="84">
        <v>0.55000000000000004</v>
      </c>
      <c r="G1518" s="175">
        <v>11.5</v>
      </c>
      <c r="H1518" s="175">
        <v>66.400000000000006</v>
      </c>
      <c r="I1518" s="84">
        <v>83</v>
      </c>
      <c r="J1518" s="84">
        <v>87.7</v>
      </c>
      <c r="K1518" s="185">
        <v>153.06</v>
      </c>
      <c r="L1518" s="185">
        <f>F1518*K1518</f>
        <v>84.183000000000007</v>
      </c>
      <c r="M1518" s="185">
        <f>(L1518+L1519)*2.202</f>
        <v>358.91058599999997</v>
      </c>
      <c r="N1518" s="186">
        <f>M1518*$N$2</f>
        <v>448.63823249999996</v>
      </c>
      <c r="O1518" s="398">
        <f>M1518*$N$1*$N$3</f>
        <v>473.76197351999997</v>
      </c>
    </row>
    <row r="1519" spans="1:16" x14ac:dyDescent="0.25">
      <c r="A1519" s="113"/>
      <c r="B1519" s="76"/>
      <c r="C1519" s="84"/>
      <c r="D1519" s="175" t="s">
        <v>171</v>
      </c>
      <c r="E1519" s="175"/>
      <c r="F1519" s="84">
        <v>0.6</v>
      </c>
      <c r="G1519" s="175">
        <v>7.75</v>
      </c>
      <c r="H1519" s="175"/>
      <c r="I1519" s="84"/>
      <c r="J1519" s="84"/>
      <c r="K1519" s="239">
        <v>131.35</v>
      </c>
      <c r="L1519" s="185">
        <f>F1519*K1519</f>
        <v>78.809999999999988</v>
      </c>
      <c r="M1519" s="185"/>
      <c r="N1519" s="186"/>
      <c r="O1519" s="398"/>
      <c r="P1519" s="113"/>
    </row>
    <row r="1520" spans="1:16" s="34" customFormat="1" ht="15.75" x14ac:dyDescent="0.25">
      <c r="A1520" s="40"/>
      <c r="B1520" s="132" t="s">
        <v>1255</v>
      </c>
      <c r="C1520" s="248" t="s">
        <v>1205</v>
      </c>
      <c r="D1520" s="249" t="s">
        <v>171</v>
      </c>
      <c r="E1520" s="249"/>
      <c r="F1520" s="248">
        <v>0.85</v>
      </c>
      <c r="G1520" s="249">
        <v>10.98</v>
      </c>
      <c r="H1520" s="249">
        <v>37.89</v>
      </c>
      <c r="I1520" s="248">
        <v>47.36</v>
      </c>
      <c r="J1520" s="248">
        <v>50</v>
      </c>
      <c r="K1520" s="250">
        <v>131.35</v>
      </c>
      <c r="L1520" s="248">
        <f>F1520*K1520</f>
        <v>111.64749999999999</v>
      </c>
      <c r="M1520" s="250">
        <f>L1520*2.202</f>
        <v>245.84779499999999</v>
      </c>
      <c r="N1520" s="251">
        <f>M1520*$N$2</f>
        <v>307.30974375</v>
      </c>
      <c r="O1520" s="405">
        <f>M1520*$N$1*$N$3</f>
        <v>324.51908939999998</v>
      </c>
      <c r="P1520" s="40"/>
    </row>
    <row r="1521" spans="2:15" ht="16.5" customHeight="1" x14ac:dyDescent="0.25">
      <c r="B1521" s="114"/>
      <c r="C1521" s="117"/>
      <c r="D1521" s="115"/>
      <c r="E1521" s="115"/>
      <c r="F1521" s="115"/>
      <c r="G1521" s="115"/>
      <c r="H1521" s="115"/>
      <c r="I1521" s="115"/>
      <c r="J1521" s="115"/>
      <c r="K1521" s="116"/>
      <c r="L1521" s="117"/>
      <c r="M1521" s="116"/>
      <c r="N1521" s="147"/>
      <c r="O1521" s="392"/>
    </row>
    <row r="1522" spans="2:15" ht="16.5" customHeight="1" x14ac:dyDescent="0.25">
      <c r="B1522" s="35" t="s">
        <v>1256</v>
      </c>
      <c r="C1522" s="36"/>
      <c r="D1522" s="203"/>
      <c r="E1522" s="204"/>
      <c r="F1522" s="37"/>
      <c r="G1522" s="37"/>
      <c r="H1522" s="37"/>
      <c r="I1522" s="37"/>
      <c r="J1522" s="37"/>
      <c r="K1522" s="38"/>
      <c r="L1522" s="36"/>
      <c r="M1522" s="38"/>
      <c r="N1522" s="39"/>
      <c r="O1522" s="379"/>
    </row>
    <row r="1523" spans="2:15" ht="25.5" customHeight="1" x14ac:dyDescent="0.25">
      <c r="B1523" s="114"/>
      <c r="C1523" s="117"/>
      <c r="D1523" s="115"/>
      <c r="E1523" s="115"/>
      <c r="F1523" s="115"/>
      <c r="G1523" s="115"/>
      <c r="H1523" s="115"/>
      <c r="I1523" s="115"/>
      <c r="J1523" s="115"/>
      <c r="K1523" s="116"/>
      <c r="L1523" s="117"/>
      <c r="M1523" s="116"/>
      <c r="N1523" s="147"/>
      <c r="O1523" s="392"/>
    </row>
    <row r="1524" spans="2:15" ht="15" customHeight="1" x14ac:dyDescent="0.25">
      <c r="B1524" s="448" t="s">
        <v>13</v>
      </c>
      <c r="C1524" s="505" t="s">
        <v>14</v>
      </c>
      <c r="D1524" s="490" t="s">
        <v>174</v>
      </c>
      <c r="E1524" s="490"/>
      <c r="F1524" s="490" t="s">
        <v>1209</v>
      </c>
      <c r="G1524" s="490" t="s">
        <v>17</v>
      </c>
      <c r="H1524" s="490" t="s">
        <v>1210</v>
      </c>
      <c r="I1524" s="463" t="s">
        <v>19</v>
      </c>
      <c r="J1524" s="463"/>
      <c r="K1524" s="448" t="s">
        <v>20</v>
      </c>
      <c r="L1524" s="506" t="s">
        <v>17</v>
      </c>
      <c r="M1524" s="508" t="s">
        <v>21</v>
      </c>
      <c r="N1524" s="453" t="s">
        <v>19</v>
      </c>
      <c r="O1524" s="453"/>
    </row>
    <row r="1525" spans="2:15" ht="46.5" customHeight="1" x14ac:dyDescent="0.25">
      <c r="B1525" s="448"/>
      <c r="C1525" s="505"/>
      <c r="D1525" s="490"/>
      <c r="E1525" s="490"/>
      <c r="F1525" s="490"/>
      <c r="G1525" s="490"/>
      <c r="H1525" s="490"/>
      <c r="I1525" s="316" t="s">
        <v>22</v>
      </c>
      <c r="J1525" s="336" t="s">
        <v>1211</v>
      </c>
      <c r="K1525" s="448"/>
      <c r="L1525" s="506"/>
      <c r="M1525" s="508"/>
      <c r="N1525" s="317" t="s">
        <v>22</v>
      </c>
      <c r="O1525" s="415" t="s">
        <v>23</v>
      </c>
    </row>
    <row r="1526" spans="2:15" ht="45" x14ac:dyDescent="0.25">
      <c r="B1526" s="181" t="s">
        <v>1257</v>
      </c>
      <c r="C1526" s="172" t="s">
        <v>303</v>
      </c>
      <c r="D1526" s="212" t="s">
        <v>171</v>
      </c>
      <c r="E1526" s="212"/>
      <c r="F1526" s="338">
        <v>7</v>
      </c>
      <c r="G1526" s="212">
        <v>90.44</v>
      </c>
      <c r="H1526" s="212">
        <v>662.92</v>
      </c>
      <c r="I1526" s="172">
        <v>828.65</v>
      </c>
      <c r="J1526" s="172">
        <v>876.1</v>
      </c>
      <c r="K1526" s="213">
        <v>131.35</v>
      </c>
      <c r="L1526" s="222">
        <f t="shared" ref="L1526:L1543" si="152">F1526*K1526</f>
        <v>919.44999999999993</v>
      </c>
      <c r="M1526" s="213">
        <f>(L1526+L1527)*2.202</f>
        <v>4318.0779599999996</v>
      </c>
      <c r="N1526" s="214">
        <f>M1526*$N$2</f>
        <v>5397.5974499999993</v>
      </c>
      <c r="O1526" s="401">
        <f>M1526*$N$1*$N$3</f>
        <v>5699.8629071999994</v>
      </c>
    </row>
    <row r="1527" spans="2:15" x14ac:dyDescent="0.25">
      <c r="B1527" s="59"/>
      <c r="C1527" s="174"/>
      <c r="D1527" s="175" t="s">
        <v>126</v>
      </c>
      <c r="E1527" s="219"/>
      <c r="F1527" s="281">
        <v>7</v>
      </c>
      <c r="G1527" s="219">
        <v>101.71</v>
      </c>
      <c r="H1527" s="219"/>
      <c r="I1527" s="174"/>
      <c r="J1527" s="174"/>
      <c r="K1527" s="185">
        <v>148.79</v>
      </c>
      <c r="L1527" s="222">
        <f t="shared" si="152"/>
        <v>1041.53</v>
      </c>
      <c r="M1527" s="222"/>
      <c r="N1527" s="223"/>
      <c r="O1527" s="402"/>
    </row>
    <row r="1528" spans="2:15" ht="30" x14ac:dyDescent="0.25">
      <c r="B1528" s="75" t="s">
        <v>1258</v>
      </c>
      <c r="C1528" s="84" t="s">
        <v>303</v>
      </c>
      <c r="D1528" s="175" t="s">
        <v>171</v>
      </c>
      <c r="E1528" s="175"/>
      <c r="F1528" s="268">
        <v>8</v>
      </c>
      <c r="G1528" s="175">
        <v>103.36</v>
      </c>
      <c r="H1528" s="175">
        <v>757.62</v>
      </c>
      <c r="I1528" s="84">
        <v>947.03</v>
      </c>
      <c r="J1528" s="84">
        <v>1000.1</v>
      </c>
      <c r="K1528" s="213">
        <v>131.35</v>
      </c>
      <c r="L1528" s="185">
        <f t="shared" si="152"/>
        <v>1050.8</v>
      </c>
      <c r="M1528" s="185">
        <f>(L1528+L1529)*2.202</f>
        <v>4934.9462399999993</v>
      </c>
      <c r="N1528" s="186">
        <f>M1528*$N$2</f>
        <v>6168.6827999999987</v>
      </c>
      <c r="O1528" s="398">
        <f>M1528*$N$1*$N$3</f>
        <v>6514.1290367999991</v>
      </c>
    </row>
    <row r="1529" spans="2:15" ht="24" customHeight="1" x14ac:dyDescent="0.25">
      <c r="B1529" s="75" t="s">
        <v>1259</v>
      </c>
      <c r="C1529" s="84"/>
      <c r="D1529" s="175" t="s">
        <v>126</v>
      </c>
      <c r="E1529" s="175"/>
      <c r="F1529" s="268">
        <v>8</v>
      </c>
      <c r="G1529" s="175">
        <v>116.24</v>
      </c>
      <c r="H1529" s="175"/>
      <c r="I1529" s="84"/>
      <c r="J1529" s="84"/>
      <c r="K1529" s="185">
        <v>148.79</v>
      </c>
      <c r="L1529" s="185">
        <f t="shared" si="152"/>
        <v>1190.32</v>
      </c>
      <c r="M1529" s="185"/>
      <c r="N1529" s="186"/>
      <c r="O1529" s="398"/>
    </row>
    <row r="1530" spans="2:15" ht="34.5" customHeight="1" x14ac:dyDescent="0.25">
      <c r="B1530" s="75" t="s">
        <v>1260</v>
      </c>
      <c r="C1530" s="84" t="s">
        <v>303</v>
      </c>
      <c r="D1530" s="175" t="s">
        <v>171</v>
      </c>
      <c r="E1530" s="175"/>
      <c r="F1530" s="268">
        <v>6.5</v>
      </c>
      <c r="G1530" s="175">
        <v>83.98</v>
      </c>
      <c r="H1530" s="175">
        <v>615.57000000000005</v>
      </c>
      <c r="I1530" s="84">
        <v>769.46</v>
      </c>
      <c r="J1530" s="84">
        <v>812.5</v>
      </c>
      <c r="K1530" s="185">
        <v>131.35</v>
      </c>
      <c r="L1530" s="185">
        <f t="shared" si="152"/>
        <v>853.77499999999998</v>
      </c>
      <c r="M1530" s="185">
        <f>(L1530+L1531)*2.202</f>
        <v>4009.6438199999998</v>
      </c>
      <c r="N1530" s="186">
        <f>M1530*$N$2</f>
        <v>5012.0547749999996</v>
      </c>
      <c r="O1530" s="398">
        <f>M1530*$N$1*$N$3</f>
        <v>5292.7298424000001</v>
      </c>
    </row>
    <row r="1531" spans="2:15" ht="22.5" customHeight="1" x14ac:dyDescent="0.25">
      <c r="B1531" s="75" t="s">
        <v>1261</v>
      </c>
      <c r="C1531" s="84"/>
      <c r="D1531" s="175" t="s">
        <v>126</v>
      </c>
      <c r="E1531" s="175"/>
      <c r="F1531" s="268">
        <v>6.5</v>
      </c>
      <c r="G1531" s="175">
        <v>94.45</v>
      </c>
      <c r="H1531" s="175"/>
      <c r="I1531" s="84"/>
      <c r="J1531" s="84"/>
      <c r="K1531" s="185">
        <v>148.79</v>
      </c>
      <c r="L1531" s="185">
        <f t="shared" si="152"/>
        <v>967.13499999999999</v>
      </c>
      <c r="M1531" s="185"/>
      <c r="N1531" s="186"/>
      <c r="O1531" s="398"/>
    </row>
    <row r="1532" spans="2:15" ht="33.75" customHeight="1" x14ac:dyDescent="0.25">
      <c r="B1532" s="59" t="s">
        <v>1262</v>
      </c>
      <c r="C1532" s="84" t="s">
        <v>303</v>
      </c>
      <c r="D1532" s="175" t="s">
        <v>171</v>
      </c>
      <c r="E1532" s="175"/>
      <c r="F1532" s="268">
        <v>9</v>
      </c>
      <c r="G1532" s="175">
        <v>116.28</v>
      </c>
      <c r="H1532" s="175">
        <v>852.32</v>
      </c>
      <c r="I1532" s="84">
        <v>1065.4000000000001</v>
      </c>
      <c r="J1532" s="84">
        <v>1125.0999999999999</v>
      </c>
      <c r="K1532" s="185">
        <v>131.35</v>
      </c>
      <c r="L1532" s="185">
        <f t="shared" si="152"/>
        <v>1182.1499999999999</v>
      </c>
      <c r="M1532" s="185">
        <f>(L1532+L1533)*2.202</f>
        <v>5551.814519999999</v>
      </c>
      <c r="N1532" s="186">
        <f>M1532*$N$2</f>
        <v>6939.768149999999</v>
      </c>
      <c r="O1532" s="398">
        <f>M1532*$N$1*$N$3</f>
        <v>7328.3951663999997</v>
      </c>
    </row>
    <row r="1533" spans="2:15" x14ac:dyDescent="0.25">
      <c r="B1533" s="160"/>
      <c r="C1533" s="64"/>
      <c r="D1533" s="240" t="s">
        <v>126</v>
      </c>
      <c r="E1533" s="240"/>
      <c r="F1533" s="339">
        <v>9</v>
      </c>
      <c r="G1533" s="240">
        <v>130.77000000000001</v>
      </c>
      <c r="H1533" s="240"/>
      <c r="I1533" s="64"/>
      <c r="J1533" s="64"/>
      <c r="K1533" s="239">
        <v>148.79</v>
      </c>
      <c r="L1533" s="239">
        <f t="shared" si="152"/>
        <v>1339.11</v>
      </c>
      <c r="M1533" s="239"/>
      <c r="N1533" s="224"/>
      <c r="O1533" s="403"/>
    </row>
    <row r="1534" spans="2:15" ht="30" customHeight="1" x14ac:dyDescent="0.25">
      <c r="B1534" s="181" t="s">
        <v>1263</v>
      </c>
      <c r="C1534" s="301" t="s">
        <v>303</v>
      </c>
      <c r="D1534" s="212" t="s">
        <v>171</v>
      </c>
      <c r="E1534" s="212"/>
      <c r="F1534" s="338">
        <v>8</v>
      </c>
      <c r="G1534" s="212">
        <v>103.36</v>
      </c>
      <c r="H1534" s="212">
        <v>757.62</v>
      </c>
      <c r="I1534" s="172">
        <v>947.03</v>
      </c>
      <c r="J1534" s="172">
        <v>1000.1</v>
      </c>
      <c r="K1534" s="213">
        <v>131.35</v>
      </c>
      <c r="L1534" s="213">
        <f t="shared" si="152"/>
        <v>1050.8</v>
      </c>
      <c r="M1534" s="213">
        <f>(L1534+L1535)*2.202</f>
        <v>4934.9462399999993</v>
      </c>
      <c r="N1534" s="214">
        <f>M1534*$N$2</f>
        <v>6168.6827999999987</v>
      </c>
      <c r="O1534" s="401">
        <f>M1534*$N$1*$N$3</f>
        <v>6514.1290367999991</v>
      </c>
    </row>
    <row r="1535" spans="2:15" ht="35.25" customHeight="1" x14ac:dyDescent="0.25">
      <c r="B1535" s="44" t="s">
        <v>1264</v>
      </c>
      <c r="C1535" s="88"/>
      <c r="D1535" s="219" t="s">
        <v>126</v>
      </c>
      <c r="E1535" s="219"/>
      <c r="F1535" s="281">
        <v>8</v>
      </c>
      <c r="G1535" s="219">
        <v>116.24</v>
      </c>
      <c r="H1535" s="219"/>
      <c r="I1535" s="174"/>
      <c r="J1535" s="174"/>
      <c r="K1535" s="222">
        <v>148.79</v>
      </c>
      <c r="L1535" s="222">
        <f t="shared" si="152"/>
        <v>1190.32</v>
      </c>
      <c r="M1535" s="222"/>
      <c r="N1535" s="223"/>
      <c r="O1535" s="402"/>
    </row>
    <row r="1536" spans="2:15" ht="21.75" customHeight="1" x14ac:dyDescent="0.25">
      <c r="B1536" s="61" t="s">
        <v>1265</v>
      </c>
      <c r="C1536" s="91" t="s">
        <v>303</v>
      </c>
      <c r="D1536" s="175" t="s">
        <v>171</v>
      </c>
      <c r="E1536" s="175"/>
      <c r="F1536" s="268">
        <v>9</v>
      </c>
      <c r="G1536" s="175">
        <v>116.28</v>
      </c>
      <c r="H1536" s="175">
        <v>852.32</v>
      </c>
      <c r="I1536" s="84">
        <v>1065.4000000000001</v>
      </c>
      <c r="J1536" s="84">
        <v>1125.0999999999999</v>
      </c>
      <c r="K1536" s="185">
        <v>131.35</v>
      </c>
      <c r="L1536" s="185">
        <f t="shared" si="152"/>
        <v>1182.1499999999999</v>
      </c>
      <c r="M1536" s="185">
        <f>(L1536+L1537)*2.202</f>
        <v>5551.814519999999</v>
      </c>
      <c r="N1536" s="186">
        <f>M1536*$N$2</f>
        <v>6939.768149999999</v>
      </c>
      <c r="O1536" s="398">
        <f>M1536*$N$1*$N$3</f>
        <v>7328.3951663999997</v>
      </c>
    </row>
    <row r="1537" spans="1:16" ht="18.75" customHeight="1" x14ac:dyDescent="0.25">
      <c r="B1537" s="44"/>
      <c r="C1537" s="91"/>
      <c r="D1537" s="175" t="s">
        <v>126</v>
      </c>
      <c r="E1537" s="175"/>
      <c r="F1537" s="268">
        <v>9</v>
      </c>
      <c r="G1537" s="175">
        <v>130.77000000000001</v>
      </c>
      <c r="H1537" s="175"/>
      <c r="I1537" s="84"/>
      <c r="J1537" s="84"/>
      <c r="K1537" s="185">
        <v>148.79</v>
      </c>
      <c r="L1537" s="185">
        <f t="shared" si="152"/>
        <v>1339.11</v>
      </c>
      <c r="M1537" s="185"/>
      <c r="N1537" s="186"/>
      <c r="O1537" s="398"/>
    </row>
    <row r="1538" spans="1:16" ht="51" customHeight="1" x14ac:dyDescent="0.25">
      <c r="B1538" s="44" t="s">
        <v>1266</v>
      </c>
      <c r="C1538" s="84" t="s">
        <v>303</v>
      </c>
      <c r="D1538" s="175" t="s">
        <v>171</v>
      </c>
      <c r="E1538" s="175"/>
      <c r="F1538" s="268">
        <v>3</v>
      </c>
      <c r="G1538" s="175">
        <v>38.76</v>
      </c>
      <c r="H1538" s="175">
        <v>133.72</v>
      </c>
      <c r="I1538" s="84">
        <v>167.15</v>
      </c>
      <c r="J1538" s="84">
        <v>176.5</v>
      </c>
      <c r="K1538" s="185">
        <v>131.35</v>
      </c>
      <c r="L1538" s="185">
        <f t="shared" si="152"/>
        <v>394.04999999999995</v>
      </c>
      <c r="M1538" s="185">
        <f>L1538*2.202</f>
        <v>867.69809999999984</v>
      </c>
      <c r="N1538" s="186">
        <f>M1538*$N$2</f>
        <v>1084.6226249999997</v>
      </c>
      <c r="O1538" s="398">
        <f>M1538*$N$1*$N$3</f>
        <v>1145.3614919999998</v>
      </c>
    </row>
    <row r="1539" spans="1:16" ht="37.5" customHeight="1" x14ac:dyDescent="0.25">
      <c r="B1539" s="59" t="s">
        <v>1267</v>
      </c>
      <c r="C1539" s="84" t="s">
        <v>303</v>
      </c>
      <c r="D1539" s="175" t="s">
        <v>171</v>
      </c>
      <c r="E1539" s="175"/>
      <c r="F1539" s="268">
        <v>2.5</v>
      </c>
      <c r="G1539" s="175">
        <v>32.299999999999997</v>
      </c>
      <c r="H1539" s="175">
        <v>111.44</v>
      </c>
      <c r="I1539" s="84">
        <v>139.29</v>
      </c>
      <c r="J1539" s="84">
        <v>147.1</v>
      </c>
      <c r="K1539" s="185">
        <v>131.35</v>
      </c>
      <c r="L1539" s="185">
        <f t="shared" si="152"/>
        <v>328.375</v>
      </c>
      <c r="M1539" s="185">
        <f>L1539*2.202</f>
        <v>723.08174999999994</v>
      </c>
      <c r="N1539" s="186">
        <f>M1539*$N$2</f>
        <v>903.8521874999999</v>
      </c>
      <c r="O1539" s="398">
        <f>M1539*$N$1*$N$3</f>
        <v>954.46790999999985</v>
      </c>
    </row>
    <row r="1540" spans="1:16" ht="20.25" customHeight="1" x14ac:dyDescent="0.25">
      <c r="B1540" s="59" t="s">
        <v>1268</v>
      </c>
      <c r="C1540" s="84" t="s">
        <v>303</v>
      </c>
      <c r="D1540" s="175" t="s">
        <v>171</v>
      </c>
      <c r="E1540" s="175"/>
      <c r="F1540" s="268">
        <v>0.5</v>
      </c>
      <c r="G1540" s="175">
        <v>6.46</v>
      </c>
      <c r="H1540" s="175">
        <v>47.35</v>
      </c>
      <c r="I1540" s="84">
        <v>59.19</v>
      </c>
      <c r="J1540" s="84">
        <v>62.5</v>
      </c>
      <c r="K1540" s="185">
        <v>131.35</v>
      </c>
      <c r="L1540" s="185">
        <f t="shared" si="152"/>
        <v>65.674999999999997</v>
      </c>
      <c r="M1540" s="185">
        <f>(L1540+L1541)*2.202</f>
        <v>308.43413999999996</v>
      </c>
      <c r="N1540" s="186">
        <f>M1540*$N$2</f>
        <v>385.54267499999992</v>
      </c>
      <c r="O1540" s="398">
        <f>M1540*$N$1*$N$3</f>
        <v>407.13306479999994</v>
      </c>
    </row>
    <row r="1541" spans="1:16" ht="21.75" customHeight="1" x14ac:dyDescent="0.25">
      <c r="B1541" s="59" t="s">
        <v>1269</v>
      </c>
      <c r="C1541" s="84"/>
      <c r="D1541" s="175" t="s">
        <v>126</v>
      </c>
      <c r="E1541" s="175"/>
      <c r="F1541" s="268">
        <v>0.5</v>
      </c>
      <c r="G1541" s="175">
        <v>7.27</v>
      </c>
      <c r="H1541" s="175"/>
      <c r="I1541" s="84"/>
      <c r="J1541" s="84"/>
      <c r="K1541" s="185">
        <v>148.79</v>
      </c>
      <c r="L1541" s="185">
        <f t="shared" si="152"/>
        <v>74.394999999999996</v>
      </c>
      <c r="M1541" s="185"/>
      <c r="N1541" s="186"/>
      <c r="O1541" s="398"/>
    </row>
    <row r="1542" spans="1:16" ht="21.75" customHeight="1" x14ac:dyDescent="0.25">
      <c r="B1542" s="44" t="s">
        <v>1270</v>
      </c>
      <c r="C1542" s="261" t="s">
        <v>1205</v>
      </c>
      <c r="D1542" s="175" t="s">
        <v>171</v>
      </c>
      <c r="E1542" s="175"/>
      <c r="F1542" s="268">
        <v>1.1000000000000001</v>
      </c>
      <c r="G1542" s="175">
        <v>14.21</v>
      </c>
      <c r="H1542" s="175">
        <v>49.03</v>
      </c>
      <c r="I1542" s="84">
        <v>61.29</v>
      </c>
      <c r="J1542" s="84">
        <v>64.7</v>
      </c>
      <c r="K1542" s="185">
        <v>131.35</v>
      </c>
      <c r="L1542" s="185">
        <f t="shared" si="152"/>
        <v>144.48500000000001</v>
      </c>
      <c r="M1542" s="185">
        <f>L1542*2.202</f>
        <v>318.15597000000002</v>
      </c>
      <c r="N1542" s="186">
        <f>M1542*$N$2</f>
        <v>397.69496250000003</v>
      </c>
      <c r="O1542" s="398">
        <f>M1542*$N$1*$N$3</f>
        <v>419.96588040000006</v>
      </c>
    </row>
    <row r="1543" spans="1:16" s="34" customFormat="1" ht="15.75" x14ac:dyDescent="0.25">
      <c r="A1543" s="40"/>
      <c r="B1543" s="99" t="s">
        <v>1271</v>
      </c>
      <c r="C1543" s="248" t="s">
        <v>1272</v>
      </c>
      <c r="D1543" s="249" t="s">
        <v>126</v>
      </c>
      <c r="E1543" s="249"/>
      <c r="F1543" s="340">
        <v>1.7</v>
      </c>
      <c r="G1543" s="249">
        <v>24.7</v>
      </c>
      <c r="H1543" s="249">
        <v>85.22</v>
      </c>
      <c r="I1543" s="248">
        <v>106.52</v>
      </c>
      <c r="J1543" s="248">
        <v>112.5</v>
      </c>
      <c r="K1543" s="250">
        <v>148.79</v>
      </c>
      <c r="L1543" s="250">
        <f t="shared" si="152"/>
        <v>252.94299999999998</v>
      </c>
      <c r="M1543" s="250">
        <f>L1543*2.202</f>
        <v>556.98048599999993</v>
      </c>
      <c r="N1543" s="251">
        <f>M1543*$N$2</f>
        <v>696.22560749999991</v>
      </c>
      <c r="O1543" s="405">
        <f>M1543*$N$1*$N$3</f>
        <v>735.21424151999986</v>
      </c>
      <c r="P1543" s="40"/>
    </row>
    <row r="1544" spans="1:16" ht="22.5" customHeight="1" x14ac:dyDescent="0.25">
      <c r="A1544" s="113"/>
      <c r="B1544" s="106"/>
      <c r="C1544" s="117"/>
      <c r="D1544" s="115"/>
      <c r="E1544" s="115"/>
      <c r="F1544" s="341"/>
      <c r="G1544" s="115"/>
      <c r="H1544" s="115"/>
      <c r="I1544" s="117"/>
      <c r="J1544" s="117"/>
      <c r="K1544" s="116"/>
      <c r="L1544" s="116"/>
      <c r="M1544" s="116"/>
      <c r="N1544" s="147"/>
      <c r="O1544" s="392"/>
      <c r="P1544" s="113"/>
    </row>
    <row r="1545" spans="1:16" ht="15.75" x14ac:dyDescent="0.25">
      <c r="B1545" s="35" t="s">
        <v>1273</v>
      </c>
      <c r="C1545" s="36"/>
      <c r="D1545" s="37"/>
      <c r="E1545" s="37"/>
      <c r="F1545" s="37"/>
      <c r="G1545" s="37"/>
      <c r="H1545" s="37"/>
      <c r="I1545" s="37"/>
      <c r="J1545" s="37"/>
      <c r="K1545" s="38"/>
      <c r="L1545" s="36"/>
      <c r="M1545" s="38"/>
      <c r="N1545" s="39"/>
      <c r="O1545" s="379"/>
    </row>
    <row r="1546" spans="1:16" ht="16.5" customHeight="1" x14ac:dyDescent="0.25">
      <c r="B1546" s="114"/>
      <c r="C1546" s="117"/>
      <c r="D1546" s="115"/>
      <c r="E1546" s="115"/>
      <c r="F1546" s="115"/>
      <c r="G1546" s="115"/>
      <c r="H1546" s="115"/>
      <c r="I1546" s="115"/>
      <c r="J1546" s="115"/>
      <c r="K1546" s="116"/>
      <c r="L1546" s="117"/>
      <c r="M1546" s="116"/>
      <c r="N1546" s="147"/>
      <c r="O1546" s="392"/>
    </row>
    <row r="1547" spans="1:16" ht="22.5" customHeight="1" x14ac:dyDescent="0.25">
      <c r="B1547" s="448" t="s">
        <v>13</v>
      </c>
      <c r="C1547" s="475" t="s">
        <v>14</v>
      </c>
      <c r="D1547" s="449" t="s">
        <v>15</v>
      </c>
      <c r="E1547" s="450"/>
      <c r="F1547" s="449" t="s">
        <v>98</v>
      </c>
      <c r="G1547" s="450" t="s">
        <v>1274</v>
      </c>
      <c r="H1547" s="450" t="s">
        <v>21</v>
      </c>
      <c r="I1547" s="479" t="s">
        <v>19</v>
      </c>
      <c r="J1547" s="479"/>
      <c r="K1547" s="449" t="s">
        <v>20</v>
      </c>
      <c r="L1547" s="449" t="s">
        <v>17</v>
      </c>
      <c r="M1547" s="452" t="s">
        <v>21</v>
      </c>
      <c r="N1547" s="453" t="s">
        <v>19</v>
      </c>
      <c r="O1547" s="453"/>
    </row>
    <row r="1548" spans="1:16" ht="47.25" customHeight="1" x14ac:dyDescent="0.25">
      <c r="B1548" s="448"/>
      <c r="C1548" s="475"/>
      <c r="D1548" s="449"/>
      <c r="E1548" s="450"/>
      <c r="F1548" s="449"/>
      <c r="G1548" s="450"/>
      <c r="H1548" s="450"/>
      <c r="I1548" s="143" t="s">
        <v>22</v>
      </c>
      <c r="J1548" s="143" t="s">
        <v>175</v>
      </c>
      <c r="K1548" s="449"/>
      <c r="L1548" s="449"/>
      <c r="M1548" s="452"/>
      <c r="N1548" s="42" t="s">
        <v>22</v>
      </c>
      <c r="O1548" s="380" t="s">
        <v>23</v>
      </c>
    </row>
    <row r="1549" spans="1:16" ht="21" customHeight="1" x14ac:dyDescent="0.25">
      <c r="B1549" s="181" t="s">
        <v>1275</v>
      </c>
      <c r="C1549" s="172"/>
      <c r="D1549" s="212"/>
      <c r="E1549" s="212"/>
      <c r="F1549" s="212"/>
      <c r="G1549" s="212"/>
      <c r="H1549" s="212"/>
      <c r="I1549" s="172"/>
      <c r="J1549" s="172"/>
      <c r="K1549" s="252"/>
      <c r="L1549" s="172"/>
      <c r="M1549" s="213"/>
      <c r="N1549" s="253"/>
      <c r="O1549" s="406"/>
    </row>
    <row r="1550" spans="1:16" ht="21" customHeight="1" x14ac:dyDescent="0.25">
      <c r="B1550" s="59" t="s">
        <v>1276</v>
      </c>
      <c r="C1550" s="84" t="s">
        <v>1277</v>
      </c>
      <c r="D1550" s="175" t="s">
        <v>26</v>
      </c>
      <c r="E1550" s="175"/>
      <c r="F1550" s="84">
        <v>1</v>
      </c>
      <c r="G1550" s="175">
        <v>32.5</v>
      </c>
      <c r="H1550" s="175">
        <v>112.13</v>
      </c>
      <c r="I1550" s="84">
        <v>140.16</v>
      </c>
      <c r="J1550" s="84">
        <v>148</v>
      </c>
      <c r="K1550" s="57">
        <v>181.45</v>
      </c>
      <c r="L1550" s="185">
        <f t="shared" ref="L1550:L1556" si="153">F1550*K1550</f>
        <v>181.45</v>
      </c>
      <c r="M1550" s="185">
        <f t="shared" ref="M1550:M1564" si="154">L1550*2.202</f>
        <v>399.55289999999997</v>
      </c>
      <c r="N1550" s="186">
        <f t="shared" ref="N1550:N1556" si="155">M1550*$N$2</f>
        <v>499.44112499999994</v>
      </c>
      <c r="O1550" s="398">
        <f t="shared" ref="O1550:O1556" si="156">M1550*$N$1*$N$3</f>
        <v>527.40982799999995</v>
      </c>
    </row>
    <row r="1551" spans="1:16" ht="21" customHeight="1" x14ac:dyDescent="0.25">
      <c r="B1551" s="59" t="s">
        <v>1278</v>
      </c>
      <c r="C1551" s="84" t="s">
        <v>1277</v>
      </c>
      <c r="D1551" s="175" t="s">
        <v>26</v>
      </c>
      <c r="E1551" s="175"/>
      <c r="F1551" s="84">
        <v>2</v>
      </c>
      <c r="G1551" s="175">
        <v>65</v>
      </c>
      <c r="H1551" s="175">
        <v>224.25</v>
      </c>
      <c r="I1551" s="84">
        <v>280.31</v>
      </c>
      <c r="J1551" s="84">
        <v>296</v>
      </c>
      <c r="K1551" s="57">
        <v>181.45</v>
      </c>
      <c r="L1551" s="84">
        <f t="shared" si="153"/>
        <v>362.9</v>
      </c>
      <c r="M1551" s="185">
        <f t="shared" si="154"/>
        <v>799.10579999999993</v>
      </c>
      <c r="N1551" s="186">
        <f t="shared" si="155"/>
        <v>998.88224999999989</v>
      </c>
      <c r="O1551" s="398">
        <f t="shared" si="156"/>
        <v>1054.8196559999999</v>
      </c>
    </row>
    <row r="1552" spans="1:16" ht="21" customHeight="1" x14ac:dyDescent="0.25">
      <c r="B1552" s="59" t="s">
        <v>1279</v>
      </c>
      <c r="C1552" s="84" t="s">
        <v>1277</v>
      </c>
      <c r="D1552" s="175" t="s">
        <v>26</v>
      </c>
      <c r="E1552" s="175"/>
      <c r="F1552" s="84">
        <v>2</v>
      </c>
      <c r="G1552" s="175">
        <v>65</v>
      </c>
      <c r="H1552" s="175">
        <v>224.25</v>
      </c>
      <c r="I1552" s="84">
        <v>280.31</v>
      </c>
      <c r="J1552" s="84">
        <v>296</v>
      </c>
      <c r="K1552" s="57">
        <v>181.45</v>
      </c>
      <c r="L1552" s="84">
        <f t="shared" si="153"/>
        <v>362.9</v>
      </c>
      <c r="M1552" s="185">
        <f t="shared" si="154"/>
        <v>799.10579999999993</v>
      </c>
      <c r="N1552" s="186">
        <f t="shared" si="155"/>
        <v>998.88224999999989</v>
      </c>
      <c r="O1552" s="398">
        <f t="shared" si="156"/>
        <v>1054.8196559999999</v>
      </c>
    </row>
    <row r="1553" spans="1:16" ht="30" x14ac:dyDescent="0.25">
      <c r="B1553" s="59" t="s">
        <v>1280</v>
      </c>
      <c r="C1553" s="84" t="s">
        <v>1277</v>
      </c>
      <c r="D1553" s="175" t="s">
        <v>26</v>
      </c>
      <c r="E1553" s="175"/>
      <c r="F1553" s="84">
        <v>12</v>
      </c>
      <c r="G1553" s="175">
        <v>390</v>
      </c>
      <c r="H1553" s="175">
        <v>1345.5</v>
      </c>
      <c r="I1553" s="84">
        <v>1681.88</v>
      </c>
      <c r="J1553" s="84">
        <v>1776.1</v>
      </c>
      <c r="K1553" s="57">
        <v>181.45</v>
      </c>
      <c r="L1553" s="185">
        <f t="shared" si="153"/>
        <v>2177.3999999999996</v>
      </c>
      <c r="M1553" s="185">
        <f t="shared" si="154"/>
        <v>4794.6347999999989</v>
      </c>
      <c r="N1553" s="186">
        <f t="shared" si="155"/>
        <v>5993.2934999999989</v>
      </c>
      <c r="O1553" s="398">
        <f t="shared" si="156"/>
        <v>6328.9179359999989</v>
      </c>
    </row>
    <row r="1554" spans="1:16" ht="30" x14ac:dyDescent="0.25">
      <c r="B1554" s="59" t="s">
        <v>1281</v>
      </c>
      <c r="C1554" s="84" t="s">
        <v>1277</v>
      </c>
      <c r="D1554" s="175" t="s">
        <v>26</v>
      </c>
      <c r="E1554" s="175"/>
      <c r="F1554" s="84">
        <v>8</v>
      </c>
      <c r="G1554" s="175" t="s">
        <v>1282</v>
      </c>
      <c r="H1554" s="175">
        <v>897</v>
      </c>
      <c r="I1554" s="84">
        <v>1121.25</v>
      </c>
      <c r="J1554" s="84">
        <v>1184</v>
      </c>
      <c r="K1554" s="57">
        <v>181.45</v>
      </c>
      <c r="L1554" s="185">
        <f t="shared" si="153"/>
        <v>1451.6</v>
      </c>
      <c r="M1554" s="185">
        <f t="shared" si="154"/>
        <v>3196.4231999999997</v>
      </c>
      <c r="N1554" s="186">
        <f t="shared" si="155"/>
        <v>3995.5289999999995</v>
      </c>
      <c r="O1554" s="398">
        <f t="shared" si="156"/>
        <v>4219.2786239999996</v>
      </c>
    </row>
    <row r="1555" spans="1:16" ht="30" customHeight="1" x14ac:dyDescent="0.25">
      <c r="B1555" s="76" t="s">
        <v>1283</v>
      </c>
      <c r="C1555" s="64" t="s">
        <v>1277</v>
      </c>
      <c r="D1555" s="240" t="s">
        <v>26</v>
      </c>
      <c r="E1555" s="240"/>
      <c r="F1555" s="64">
        <v>16</v>
      </c>
      <c r="G1555" s="240">
        <v>520</v>
      </c>
      <c r="H1555" s="240">
        <v>1794</v>
      </c>
      <c r="I1555" s="64">
        <v>2242.5</v>
      </c>
      <c r="J1555" s="64">
        <v>2368.1</v>
      </c>
      <c r="K1555" s="66">
        <v>181.45</v>
      </c>
      <c r="L1555" s="239">
        <f t="shared" si="153"/>
        <v>2903.2</v>
      </c>
      <c r="M1555" s="239">
        <f t="shared" si="154"/>
        <v>6392.8463999999994</v>
      </c>
      <c r="N1555" s="224">
        <f t="shared" si="155"/>
        <v>7991.0579999999991</v>
      </c>
      <c r="O1555" s="403">
        <f t="shared" si="156"/>
        <v>8438.5572479999992</v>
      </c>
    </row>
    <row r="1556" spans="1:16" ht="30" customHeight="1" x14ac:dyDescent="0.25">
      <c r="B1556" s="122" t="s">
        <v>1284</v>
      </c>
      <c r="C1556" s="172" t="s">
        <v>1277</v>
      </c>
      <c r="D1556" s="212" t="s">
        <v>26</v>
      </c>
      <c r="E1556" s="212"/>
      <c r="F1556" s="172">
        <v>16</v>
      </c>
      <c r="G1556" s="212">
        <v>620</v>
      </c>
      <c r="H1556" s="212">
        <v>1794</v>
      </c>
      <c r="I1556" s="172">
        <v>2242.5</v>
      </c>
      <c r="J1556" s="172">
        <v>2368.1</v>
      </c>
      <c r="K1556" s="127">
        <v>181.45</v>
      </c>
      <c r="L1556" s="213">
        <f t="shared" si="153"/>
        <v>2903.2</v>
      </c>
      <c r="M1556" s="213">
        <f t="shared" si="154"/>
        <v>6392.8463999999994</v>
      </c>
      <c r="N1556" s="214">
        <f t="shared" si="155"/>
        <v>7991.0579999999991</v>
      </c>
      <c r="O1556" s="401">
        <f t="shared" si="156"/>
        <v>8438.5572479999992</v>
      </c>
    </row>
    <row r="1557" spans="1:16" ht="20.25" customHeight="1" x14ac:dyDescent="0.25">
      <c r="B1557" s="44" t="s">
        <v>1285</v>
      </c>
      <c r="C1557" s="84"/>
      <c r="D1557" s="175"/>
      <c r="E1557" s="175"/>
      <c r="F1557" s="84"/>
      <c r="G1557" s="175"/>
      <c r="H1557" s="175"/>
      <c r="I1557" s="84"/>
      <c r="J1557" s="84"/>
      <c r="K1557" s="57"/>
      <c r="L1557" s="185"/>
      <c r="M1557" s="185">
        <f t="shared" si="154"/>
        <v>0</v>
      </c>
      <c r="N1557" s="186"/>
      <c r="O1557" s="398"/>
    </row>
    <row r="1558" spans="1:16" ht="18.75" customHeight="1" x14ac:dyDescent="0.25">
      <c r="B1558" s="44" t="s">
        <v>1286</v>
      </c>
      <c r="C1558" s="174" t="s">
        <v>1277</v>
      </c>
      <c r="D1558" s="219" t="s">
        <v>26</v>
      </c>
      <c r="E1558" s="219"/>
      <c r="F1558" s="174">
        <v>1</v>
      </c>
      <c r="G1558" s="219">
        <v>32.5</v>
      </c>
      <c r="H1558" s="219">
        <v>112.13</v>
      </c>
      <c r="I1558" s="174">
        <v>140.16</v>
      </c>
      <c r="J1558" s="174"/>
      <c r="K1558" s="57">
        <v>181.45</v>
      </c>
      <c r="L1558" s="222">
        <f t="shared" ref="L1558:L1564" si="157">F1558*K1558</f>
        <v>181.45</v>
      </c>
      <c r="M1558" s="185">
        <f t="shared" si="154"/>
        <v>399.55289999999997</v>
      </c>
      <c r="N1558" s="223">
        <f t="shared" ref="N1558:N1564" si="158">M1558*$N$2</f>
        <v>499.44112499999994</v>
      </c>
      <c r="O1558" s="402">
        <v>0</v>
      </c>
    </row>
    <row r="1559" spans="1:16" ht="33" customHeight="1" x14ac:dyDescent="0.25">
      <c r="B1559" s="59" t="s">
        <v>1287</v>
      </c>
      <c r="C1559" s="84" t="s">
        <v>1277</v>
      </c>
      <c r="D1559" s="175" t="s">
        <v>26</v>
      </c>
      <c r="E1559" s="175"/>
      <c r="F1559" s="84">
        <v>4</v>
      </c>
      <c r="G1559" s="175">
        <v>130</v>
      </c>
      <c r="H1559" s="175">
        <v>448.5</v>
      </c>
      <c r="I1559" s="84">
        <v>560.63</v>
      </c>
      <c r="J1559" s="84"/>
      <c r="K1559" s="57">
        <v>181.45</v>
      </c>
      <c r="L1559" s="84">
        <f t="shared" si="157"/>
        <v>725.8</v>
      </c>
      <c r="M1559" s="185">
        <f t="shared" si="154"/>
        <v>1598.2115999999999</v>
      </c>
      <c r="N1559" s="186">
        <f t="shared" si="158"/>
        <v>1997.7644999999998</v>
      </c>
      <c r="O1559" s="398">
        <v>0</v>
      </c>
    </row>
    <row r="1560" spans="1:16" x14ac:dyDescent="0.25">
      <c r="B1560" s="59" t="s">
        <v>1288</v>
      </c>
      <c r="C1560" s="84" t="s">
        <v>1277</v>
      </c>
      <c r="D1560" s="175" t="s">
        <v>26</v>
      </c>
      <c r="E1560" s="175"/>
      <c r="F1560" s="84">
        <v>4</v>
      </c>
      <c r="G1560" s="175">
        <v>130</v>
      </c>
      <c r="H1560" s="175">
        <v>448.5</v>
      </c>
      <c r="I1560" s="84">
        <v>560.63</v>
      </c>
      <c r="J1560" s="84"/>
      <c r="K1560" s="57">
        <v>181.45</v>
      </c>
      <c r="L1560" s="185">
        <f t="shared" si="157"/>
        <v>725.8</v>
      </c>
      <c r="M1560" s="185">
        <f t="shared" si="154"/>
        <v>1598.2115999999999</v>
      </c>
      <c r="N1560" s="186">
        <f t="shared" si="158"/>
        <v>1997.7644999999998</v>
      </c>
      <c r="O1560" s="398">
        <v>0</v>
      </c>
    </row>
    <row r="1561" spans="1:16" ht="30" x14ac:dyDescent="0.25">
      <c r="B1561" s="59" t="s">
        <v>1289</v>
      </c>
      <c r="C1561" s="84" t="s">
        <v>1277</v>
      </c>
      <c r="D1561" s="175" t="s">
        <v>26</v>
      </c>
      <c r="E1561" s="175"/>
      <c r="F1561" s="84">
        <v>24</v>
      </c>
      <c r="G1561" s="175">
        <v>780</v>
      </c>
      <c r="H1561" s="175">
        <v>2691</v>
      </c>
      <c r="I1561" s="84">
        <v>3363.75</v>
      </c>
      <c r="J1561" s="84"/>
      <c r="K1561" s="57">
        <v>181.45</v>
      </c>
      <c r="L1561" s="185">
        <f t="shared" si="157"/>
        <v>4354.7999999999993</v>
      </c>
      <c r="M1561" s="185">
        <f t="shared" si="154"/>
        <v>9589.2695999999978</v>
      </c>
      <c r="N1561" s="186">
        <f t="shared" si="158"/>
        <v>11986.586999999998</v>
      </c>
      <c r="O1561" s="398">
        <v>0</v>
      </c>
    </row>
    <row r="1562" spans="1:16" ht="30" x14ac:dyDescent="0.25">
      <c r="B1562" s="53" t="s">
        <v>1290</v>
      </c>
      <c r="C1562" s="84" t="s">
        <v>1277</v>
      </c>
      <c r="D1562" s="175" t="s">
        <v>345</v>
      </c>
      <c r="E1562" s="175"/>
      <c r="F1562" s="84">
        <v>6</v>
      </c>
      <c r="G1562" s="175">
        <v>165.6</v>
      </c>
      <c r="H1562" s="175">
        <v>571.32000000000005</v>
      </c>
      <c r="I1562" s="84">
        <v>714.15</v>
      </c>
      <c r="J1562" s="84"/>
      <c r="K1562" s="57">
        <v>221.47</v>
      </c>
      <c r="L1562" s="185">
        <f t="shared" si="157"/>
        <v>1328.82</v>
      </c>
      <c r="M1562" s="185">
        <f t="shared" si="154"/>
        <v>2926.0616399999999</v>
      </c>
      <c r="N1562" s="186">
        <f t="shared" si="158"/>
        <v>3657.5770499999999</v>
      </c>
      <c r="O1562" s="398">
        <v>0</v>
      </c>
    </row>
    <row r="1563" spans="1:16" ht="30" x14ac:dyDescent="0.25">
      <c r="B1563" s="59" t="s">
        <v>1291</v>
      </c>
      <c r="C1563" s="84" t="s">
        <v>1277</v>
      </c>
      <c r="D1563" s="175" t="s">
        <v>26</v>
      </c>
      <c r="E1563" s="175"/>
      <c r="F1563" s="84">
        <v>16</v>
      </c>
      <c r="G1563" s="175">
        <v>520</v>
      </c>
      <c r="H1563" s="175" t="s">
        <v>1292</v>
      </c>
      <c r="I1563" s="84">
        <v>2242.5</v>
      </c>
      <c r="J1563" s="84"/>
      <c r="K1563" s="57">
        <v>181.45</v>
      </c>
      <c r="L1563" s="185">
        <f t="shared" si="157"/>
        <v>2903.2</v>
      </c>
      <c r="M1563" s="185">
        <f t="shared" si="154"/>
        <v>6392.8463999999994</v>
      </c>
      <c r="N1563" s="186">
        <f t="shared" si="158"/>
        <v>7991.0579999999991</v>
      </c>
      <c r="O1563" s="398">
        <v>0</v>
      </c>
    </row>
    <row r="1564" spans="1:16" s="34" customFormat="1" ht="30" x14ac:dyDescent="0.25">
      <c r="A1564" s="40"/>
      <c r="B1564" s="99" t="s">
        <v>1293</v>
      </c>
      <c r="C1564" s="248" t="s">
        <v>1277</v>
      </c>
      <c r="D1564" s="249" t="s">
        <v>26</v>
      </c>
      <c r="E1564" s="249"/>
      <c r="F1564" s="248">
        <v>32</v>
      </c>
      <c r="G1564" s="249">
        <v>1040</v>
      </c>
      <c r="H1564" s="249">
        <v>3588</v>
      </c>
      <c r="I1564" s="248">
        <v>4485</v>
      </c>
      <c r="J1564" s="248"/>
      <c r="K1564" s="104">
        <v>181.45</v>
      </c>
      <c r="L1564" s="250">
        <f t="shared" si="157"/>
        <v>5806.4</v>
      </c>
      <c r="M1564" s="250">
        <f t="shared" si="154"/>
        <v>12785.692799999999</v>
      </c>
      <c r="N1564" s="251">
        <f t="shared" si="158"/>
        <v>15982.115999999998</v>
      </c>
      <c r="O1564" s="405">
        <v>0</v>
      </c>
      <c r="P1564" s="40"/>
    </row>
    <row r="1565" spans="1:16" s="34" customFormat="1" ht="26.25" customHeight="1" x14ac:dyDescent="0.25">
      <c r="A1565" s="40"/>
      <c r="B1565" s="106"/>
      <c r="C1565" s="117"/>
      <c r="D1565" s="115"/>
      <c r="E1565" s="115"/>
      <c r="F1565" s="115"/>
      <c r="G1565" s="115"/>
      <c r="H1565" s="115"/>
      <c r="I1565" s="117"/>
      <c r="J1565" s="117"/>
      <c r="K1565" s="116"/>
      <c r="L1565" s="116"/>
      <c r="M1565" s="116"/>
      <c r="N1565" s="147"/>
      <c r="O1565" s="392"/>
      <c r="P1565" s="40"/>
    </row>
    <row r="1566" spans="1:16" s="34" customFormat="1" ht="15.75" x14ac:dyDescent="0.25">
      <c r="A1566" s="40"/>
      <c r="B1566" s="35" t="s">
        <v>1294</v>
      </c>
      <c r="C1566" s="36"/>
      <c r="D1566" s="37"/>
      <c r="E1566" s="37"/>
      <c r="F1566" s="37"/>
      <c r="G1566" s="37"/>
      <c r="H1566" s="37"/>
      <c r="I1566" s="37"/>
      <c r="J1566" s="37"/>
      <c r="K1566" s="38"/>
      <c r="L1566" s="36"/>
      <c r="M1566" s="38"/>
      <c r="N1566" s="39"/>
      <c r="O1566" s="379"/>
      <c r="P1566" s="40"/>
    </row>
    <row r="1567" spans="1:16" s="34" customFormat="1" ht="26.25" customHeight="1" x14ac:dyDescent="0.25">
      <c r="A1567" s="40"/>
      <c r="B1567" s="35" t="s">
        <v>1295</v>
      </c>
      <c r="C1567" s="36"/>
      <c r="D1567" s="37"/>
      <c r="E1567" s="37"/>
      <c r="F1567" s="37"/>
      <c r="G1567" s="37"/>
      <c r="H1567" s="37"/>
      <c r="I1567" s="37"/>
      <c r="J1567" s="37"/>
      <c r="K1567" s="38"/>
      <c r="L1567" s="36"/>
      <c r="M1567" s="38"/>
      <c r="N1567" s="39"/>
      <c r="O1567" s="379"/>
      <c r="P1567" s="40"/>
    </row>
    <row r="1568" spans="1:16" ht="15.75" x14ac:dyDescent="0.25">
      <c r="A1568" s="113"/>
      <c r="B1568" s="35" t="s">
        <v>1296</v>
      </c>
      <c r="C1568" s="36"/>
      <c r="D1568" s="37"/>
      <c r="E1568" s="37"/>
      <c r="F1568" s="37"/>
      <c r="G1568" s="37"/>
      <c r="H1568" s="37"/>
      <c r="I1568" s="37"/>
      <c r="J1568" s="37"/>
      <c r="K1568" s="38"/>
      <c r="L1568" s="36"/>
      <c r="M1568" s="38"/>
      <c r="N1568" s="39"/>
      <c r="O1568" s="379"/>
      <c r="P1568" s="113"/>
    </row>
    <row r="1569" spans="2:15" ht="15.75" x14ac:dyDescent="0.25">
      <c r="B1569" s="35" t="s">
        <v>484</v>
      </c>
      <c r="C1569" s="36"/>
      <c r="D1569" s="37"/>
      <c r="E1569" s="37"/>
      <c r="F1569" s="37"/>
      <c r="G1569" s="37"/>
      <c r="H1569" s="37"/>
      <c r="I1569" s="37"/>
      <c r="J1569" s="37"/>
      <c r="K1569" s="38"/>
      <c r="L1569" s="36"/>
      <c r="M1569" s="38"/>
      <c r="N1569" s="39"/>
      <c r="O1569" s="379"/>
    </row>
    <row r="1570" spans="2:15" ht="17.25" customHeight="1" x14ac:dyDescent="0.25">
      <c r="B1570" s="266"/>
      <c r="C1570" s="139"/>
      <c r="D1570" s="137"/>
      <c r="E1570" s="137"/>
      <c r="F1570" s="137"/>
      <c r="G1570" s="137"/>
      <c r="H1570" s="137"/>
      <c r="I1570" s="137"/>
      <c r="J1570" s="137"/>
      <c r="K1570" s="138"/>
      <c r="L1570" s="139"/>
      <c r="M1570" s="138"/>
      <c r="N1570" s="140"/>
      <c r="O1570" s="391"/>
    </row>
    <row r="1571" spans="2:15" ht="15" customHeight="1" x14ac:dyDescent="0.25">
      <c r="B1571" s="448" t="s">
        <v>13</v>
      </c>
      <c r="C1571" s="449" t="s">
        <v>14</v>
      </c>
      <c r="D1571" s="449" t="s">
        <v>15</v>
      </c>
      <c r="E1571" s="449" t="s">
        <v>1174</v>
      </c>
      <c r="F1571" s="449" t="s">
        <v>1297</v>
      </c>
      <c r="G1571" s="449" t="s">
        <v>1298</v>
      </c>
      <c r="H1571" s="449" t="s">
        <v>760</v>
      </c>
      <c r="I1571" s="477" t="s">
        <v>19</v>
      </c>
      <c r="J1571" s="477"/>
      <c r="K1571" s="448" t="s">
        <v>20</v>
      </c>
      <c r="L1571" s="449" t="s">
        <v>17</v>
      </c>
      <c r="M1571" s="452" t="s">
        <v>21</v>
      </c>
      <c r="N1571" s="453" t="s">
        <v>19</v>
      </c>
      <c r="O1571" s="453"/>
    </row>
    <row r="1572" spans="2:15" ht="50.25" customHeight="1" x14ac:dyDescent="0.25">
      <c r="B1572" s="448"/>
      <c r="C1572" s="449"/>
      <c r="D1572" s="449"/>
      <c r="E1572" s="449"/>
      <c r="F1572" s="449"/>
      <c r="G1572" s="449"/>
      <c r="H1572" s="449"/>
      <c r="I1572" s="120" t="s">
        <v>1299</v>
      </c>
      <c r="J1572" s="43" t="s">
        <v>23</v>
      </c>
      <c r="K1572" s="448"/>
      <c r="L1572" s="449"/>
      <c r="M1572" s="452"/>
      <c r="N1572" s="42" t="s">
        <v>22</v>
      </c>
      <c r="O1572" s="380" t="s">
        <v>23</v>
      </c>
    </row>
    <row r="1573" spans="2:15" ht="45" x14ac:dyDescent="0.25">
      <c r="B1573" s="122" t="s">
        <v>1300</v>
      </c>
      <c r="C1573" s="172" t="s">
        <v>295</v>
      </c>
      <c r="D1573" s="212" t="s">
        <v>1301</v>
      </c>
      <c r="E1573" s="212"/>
      <c r="F1573" s="172">
        <v>1.21</v>
      </c>
      <c r="G1573" s="212">
        <v>15.63</v>
      </c>
      <c r="H1573" s="212">
        <v>123.57</v>
      </c>
      <c r="I1573" s="172">
        <v>154.46</v>
      </c>
      <c r="J1573" s="172"/>
      <c r="K1573" s="213">
        <v>131.35</v>
      </c>
      <c r="L1573" s="213">
        <f t="shared" ref="L1573:L1582" si="159">F1573*K1573</f>
        <v>158.93349999999998</v>
      </c>
      <c r="M1573" s="213">
        <f>(L1573+L1574)*2.202</f>
        <v>812.03528339999991</v>
      </c>
      <c r="N1573" s="214">
        <f>M1573*$N$2</f>
        <v>1015.0441042499999</v>
      </c>
      <c r="O1573" s="401">
        <v>0</v>
      </c>
    </row>
    <row r="1574" spans="2:15" ht="18.75" customHeight="1" x14ac:dyDescent="0.25">
      <c r="B1574" s="62" t="s">
        <v>1302</v>
      </c>
      <c r="C1574" s="84"/>
      <c r="D1574" s="175" t="s">
        <v>200</v>
      </c>
      <c r="E1574" s="175"/>
      <c r="F1574" s="84">
        <v>1.21</v>
      </c>
      <c r="G1574" s="175">
        <v>20.18</v>
      </c>
      <c r="H1574" s="175"/>
      <c r="I1574" s="84"/>
      <c r="J1574" s="84"/>
      <c r="K1574" s="66">
        <v>173.42</v>
      </c>
      <c r="L1574" s="185">
        <f t="shared" si="159"/>
        <v>209.83819999999997</v>
      </c>
      <c r="M1574" s="185"/>
      <c r="N1574" s="186"/>
      <c r="O1574" s="398"/>
    </row>
    <row r="1575" spans="2:15" ht="45" x14ac:dyDescent="0.25">
      <c r="B1575" s="59" t="s">
        <v>1303</v>
      </c>
      <c r="C1575" s="84" t="s">
        <v>295</v>
      </c>
      <c r="D1575" s="175" t="s">
        <v>171</v>
      </c>
      <c r="E1575" s="175"/>
      <c r="F1575" s="84">
        <v>0.94</v>
      </c>
      <c r="G1575" s="175">
        <v>12.14</v>
      </c>
      <c r="H1575" s="175">
        <v>88.52</v>
      </c>
      <c r="I1575" s="84">
        <v>111.9</v>
      </c>
      <c r="J1575" s="84"/>
      <c r="K1575" s="185">
        <v>131.35</v>
      </c>
      <c r="L1575" s="185">
        <f t="shared" si="159"/>
        <v>123.46899999999999</v>
      </c>
      <c r="M1575" s="185">
        <f>(L1575+L1576)*2.202</f>
        <v>583.13253899999984</v>
      </c>
      <c r="N1575" s="186">
        <f>M1575*$N$2</f>
        <v>728.91567374999977</v>
      </c>
      <c r="O1575" s="398">
        <v>0</v>
      </c>
    </row>
    <row r="1576" spans="2:15" ht="20.25" customHeight="1" x14ac:dyDescent="0.25">
      <c r="B1576" s="70" t="s">
        <v>1304</v>
      </c>
      <c r="C1576" s="84"/>
      <c r="D1576" s="175" t="s">
        <v>126</v>
      </c>
      <c r="E1576" s="175"/>
      <c r="F1576" s="84">
        <v>0.95</v>
      </c>
      <c r="G1576" s="175">
        <v>13.8</v>
      </c>
      <c r="H1576" s="175"/>
      <c r="I1576" s="84"/>
      <c r="J1576" s="84"/>
      <c r="K1576" s="185">
        <v>148.79</v>
      </c>
      <c r="L1576" s="185">
        <f t="shared" si="159"/>
        <v>141.35049999999998</v>
      </c>
      <c r="M1576" s="185"/>
      <c r="N1576" s="186"/>
      <c r="O1576" s="398"/>
    </row>
    <row r="1577" spans="2:15" ht="45" x14ac:dyDescent="0.25">
      <c r="B1577" s="99" t="s">
        <v>1305</v>
      </c>
      <c r="C1577" s="342" t="s">
        <v>295</v>
      </c>
      <c r="D1577" s="249" t="s">
        <v>171</v>
      </c>
      <c r="E1577" s="249"/>
      <c r="F1577" s="248">
        <v>1.83</v>
      </c>
      <c r="G1577" s="249" t="s">
        <v>1306</v>
      </c>
      <c r="H1577" s="249">
        <v>186.88</v>
      </c>
      <c r="I1577" s="248">
        <v>233.6</v>
      </c>
      <c r="J1577" s="248"/>
      <c r="K1577" s="250">
        <v>131.35</v>
      </c>
      <c r="L1577" s="250">
        <f t="shared" si="159"/>
        <v>240.37049999999999</v>
      </c>
      <c r="M1577" s="250">
        <f>(L1577+L1578)*2.202</f>
        <v>1228.1194782</v>
      </c>
      <c r="N1577" s="251">
        <f>M1577*$N$2</f>
        <v>1535.1493477500001</v>
      </c>
      <c r="O1577" s="405">
        <v>0</v>
      </c>
    </row>
    <row r="1578" spans="2:15" ht="22.5" customHeight="1" x14ac:dyDescent="0.25">
      <c r="B1578" s="62" t="s">
        <v>1307</v>
      </c>
      <c r="C1578" s="174"/>
      <c r="D1578" s="219" t="s">
        <v>200</v>
      </c>
      <c r="E1578" s="219"/>
      <c r="F1578" s="174">
        <v>1.83</v>
      </c>
      <c r="G1578" s="219">
        <v>30.52</v>
      </c>
      <c r="H1578" s="219"/>
      <c r="I1578" s="174"/>
      <c r="J1578" s="174"/>
      <c r="K1578" s="51">
        <v>173.42</v>
      </c>
      <c r="L1578" s="222">
        <f t="shared" si="159"/>
        <v>317.35859999999997</v>
      </c>
      <c r="M1578" s="222"/>
      <c r="N1578" s="223"/>
      <c r="O1578" s="402"/>
    </row>
    <row r="1579" spans="2:15" ht="45" x14ac:dyDescent="0.25">
      <c r="B1579" s="53" t="s">
        <v>1308</v>
      </c>
      <c r="C1579" s="64" t="s">
        <v>295</v>
      </c>
      <c r="D1579" s="240" t="s">
        <v>171</v>
      </c>
      <c r="E1579" s="240"/>
      <c r="F1579" s="64">
        <v>1.55</v>
      </c>
      <c r="G1579" s="240">
        <v>20.03</v>
      </c>
      <c r="H1579" s="240">
        <v>146.79</v>
      </c>
      <c r="I1579" s="64">
        <v>183.49</v>
      </c>
      <c r="J1579" s="64"/>
      <c r="K1579" s="222">
        <v>131.35</v>
      </c>
      <c r="L1579" s="239">
        <f t="shared" si="159"/>
        <v>203.5925</v>
      </c>
      <c r="M1579" s="239">
        <f>(L1579+L1580)*2.202</f>
        <v>956.14583399999992</v>
      </c>
      <c r="N1579" s="224">
        <f>M1579*$N$2</f>
        <v>1195.1822924999999</v>
      </c>
      <c r="O1579" s="403">
        <v>0</v>
      </c>
    </row>
    <row r="1580" spans="2:15" x14ac:dyDescent="0.25">
      <c r="B1580" s="166" t="s">
        <v>1309</v>
      </c>
      <c r="C1580" s="84"/>
      <c r="D1580" s="175" t="s">
        <v>126</v>
      </c>
      <c r="E1580" s="175"/>
      <c r="F1580" s="84">
        <v>1.55</v>
      </c>
      <c r="G1580" s="175">
        <v>22.52</v>
      </c>
      <c r="H1580" s="175"/>
      <c r="I1580" s="84"/>
      <c r="J1580" s="84"/>
      <c r="K1580" s="185">
        <v>148.79</v>
      </c>
      <c r="L1580" s="185">
        <f t="shared" si="159"/>
        <v>230.62449999999998</v>
      </c>
      <c r="M1580" s="185"/>
      <c r="N1580" s="186"/>
      <c r="O1580" s="398"/>
    </row>
    <row r="1581" spans="2:15" ht="46.5" customHeight="1" x14ac:dyDescent="0.25">
      <c r="B1581" s="59" t="s">
        <v>1310</v>
      </c>
      <c r="C1581" s="174" t="s">
        <v>25</v>
      </c>
      <c r="D1581" s="175" t="s">
        <v>126</v>
      </c>
      <c r="E1581" s="219"/>
      <c r="F1581" s="174">
        <v>4.3</v>
      </c>
      <c r="G1581" s="219">
        <v>62.48</v>
      </c>
      <c r="H1581" s="219">
        <v>215.55</v>
      </c>
      <c r="I1581" s="174">
        <v>269.44</v>
      </c>
      <c r="J1581" s="174"/>
      <c r="K1581" s="185">
        <v>148.79</v>
      </c>
      <c r="L1581" s="222">
        <f t="shared" si="159"/>
        <v>639.79699999999991</v>
      </c>
      <c r="M1581" s="222">
        <f>L1581*2.202</f>
        <v>1408.8329939999999</v>
      </c>
      <c r="N1581" s="223">
        <f>M1581*$N$2</f>
        <v>1761.0412425</v>
      </c>
      <c r="O1581" s="402">
        <v>0</v>
      </c>
    </row>
    <row r="1582" spans="2:15" ht="48" customHeight="1" x14ac:dyDescent="0.25">
      <c r="B1582" s="53" t="s">
        <v>1311</v>
      </c>
      <c r="C1582" s="174" t="s">
        <v>298</v>
      </c>
      <c r="D1582" s="175" t="s">
        <v>126</v>
      </c>
      <c r="E1582" s="175"/>
      <c r="F1582" s="84">
        <v>0.14000000000000001</v>
      </c>
      <c r="G1582" s="175">
        <v>2.0299999999999998</v>
      </c>
      <c r="H1582" s="175">
        <v>7.02</v>
      </c>
      <c r="I1582" s="84">
        <v>8.77</v>
      </c>
      <c r="J1582" s="84"/>
      <c r="K1582" s="185">
        <v>148.79</v>
      </c>
      <c r="L1582" s="185">
        <f t="shared" si="159"/>
        <v>20.8306</v>
      </c>
      <c r="M1582" s="185">
        <f>L1582*2.202</f>
        <v>45.8689812</v>
      </c>
      <c r="N1582" s="186">
        <f>M1582*$N$2</f>
        <v>57.336226500000002</v>
      </c>
      <c r="O1582" s="398">
        <v>0</v>
      </c>
    </row>
    <row r="1583" spans="2:15" ht="18" customHeight="1" x14ac:dyDescent="0.25">
      <c r="B1583" s="62" t="s">
        <v>1312</v>
      </c>
      <c r="C1583" s="84"/>
      <c r="D1583" s="175"/>
      <c r="E1583" s="175"/>
      <c r="F1583" s="84"/>
      <c r="G1583" s="175"/>
      <c r="H1583" s="175"/>
      <c r="I1583" s="84"/>
      <c r="J1583" s="84"/>
      <c r="K1583" s="185"/>
      <c r="L1583" s="185"/>
      <c r="M1583" s="185"/>
      <c r="N1583" s="254"/>
      <c r="O1583" s="407"/>
    </row>
    <row r="1584" spans="2:15" ht="30" customHeight="1" x14ac:dyDescent="0.25">
      <c r="B1584" s="53" t="s">
        <v>1313</v>
      </c>
      <c r="C1584" s="174" t="s">
        <v>298</v>
      </c>
      <c r="D1584" s="175" t="s">
        <v>126</v>
      </c>
      <c r="E1584" s="175"/>
      <c r="F1584" s="84">
        <v>0.75</v>
      </c>
      <c r="G1584" s="175">
        <v>10.9</v>
      </c>
      <c r="H1584" s="175">
        <v>37.6</v>
      </c>
      <c r="I1584" s="84">
        <v>47</v>
      </c>
      <c r="J1584" s="84"/>
      <c r="K1584" s="185">
        <v>148.79</v>
      </c>
      <c r="L1584" s="185">
        <f>F1584*K1584</f>
        <v>111.5925</v>
      </c>
      <c r="M1584" s="185">
        <f>L1584*2.202</f>
        <v>245.726685</v>
      </c>
      <c r="N1584" s="186">
        <f>M1584*$N$2</f>
        <v>307.15835625</v>
      </c>
      <c r="O1584" s="398">
        <v>0</v>
      </c>
    </row>
    <row r="1585" spans="2:15" ht="16.5" customHeight="1" x14ac:dyDescent="0.25">
      <c r="B1585" s="62" t="s">
        <v>1314</v>
      </c>
      <c r="C1585" s="84"/>
      <c r="D1585" s="175"/>
      <c r="E1585" s="175"/>
      <c r="F1585" s="84"/>
      <c r="G1585" s="175"/>
      <c r="H1585" s="175"/>
      <c r="I1585" s="84"/>
      <c r="J1585" s="84"/>
      <c r="K1585" s="185"/>
      <c r="L1585" s="185"/>
      <c r="M1585" s="185"/>
      <c r="N1585" s="186"/>
      <c r="O1585" s="398"/>
    </row>
    <row r="1586" spans="2:15" ht="21.75" customHeight="1" x14ac:dyDescent="0.25">
      <c r="B1586" s="76" t="s">
        <v>1315</v>
      </c>
      <c r="C1586" s="174" t="s">
        <v>298</v>
      </c>
      <c r="D1586" s="219" t="s">
        <v>171</v>
      </c>
      <c r="E1586" s="219"/>
      <c r="F1586" s="174">
        <v>0.5</v>
      </c>
      <c r="G1586" s="219">
        <v>6.46</v>
      </c>
      <c r="H1586" s="219">
        <v>22.29</v>
      </c>
      <c r="I1586" s="174">
        <v>27.86</v>
      </c>
      <c r="J1586" s="174"/>
      <c r="K1586" s="185">
        <v>131.35</v>
      </c>
      <c r="L1586" s="222">
        <f>F1586*K1586</f>
        <v>65.674999999999997</v>
      </c>
      <c r="M1586" s="222">
        <f>L1586*2.202</f>
        <v>144.61634999999998</v>
      </c>
      <c r="N1586" s="223">
        <f>M1586*$N$2</f>
        <v>180.77043749999999</v>
      </c>
      <c r="O1586" s="402">
        <v>0</v>
      </c>
    </row>
    <row r="1587" spans="2:15" x14ac:dyDescent="0.25">
      <c r="B1587" s="70" t="s">
        <v>1316</v>
      </c>
      <c r="C1587" s="84"/>
      <c r="D1587" s="175"/>
      <c r="E1587" s="175"/>
      <c r="F1587" s="84"/>
      <c r="G1587" s="175"/>
      <c r="H1587" s="175"/>
      <c r="I1587" s="84"/>
      <c r="J1587" s="84"/>
      <c r="K1587" s="185"/>
      <c r="L1587" s="185"/>
      <c r="M1587" s="185"/>
      <c r="N1587" s="186"/>
      <c r="O1587" s="398"/>
    </row>
    <row r="1588" spans="2:15" ht="45" x14ac:dyDescent="0.25">
      <c r="B1588" s="53" t="s">
        <v>1317</v>
      </c>
      <c r="C1588" s="84" t="s">
        <v>295</v>
      </c>
      <c r="D1588" s="175" t="s">
        <v>171</v>
      </c>
      <c r="E1588" s="175"/>
      <c r="F1588" s="84">
        <v>4.22</v>
      </c>
      <c r="G1588" s="175">
        <v>54.52</v>
      </c>
      <c r="H1588" s="175">
        <v>430.95</v>
      </c>
      <c r="I1588" s="84">
        <v>538.67999999999995</v>
      </c>
      <c r="J1588" s="84"/>
      <c r="K1588" s="185">
        <v>131.35</v>
      </c>
      <c r="L1588" s="185">
        <f t="shared" ref="L1588:L1593" si="160">F1588*K1588</f>
        <v>554.29699999999991</v>
      </c>
      <c r="M1588" s="185">
        <f>(L1588+L1589)*2.202</f>
        <v>2832.0569387999994</v>
      </c>
      <c r="N1588" s="186">
        <f>M1588*$N$2</f>
        <v>3540.0711734999995</v>
      </c>
      <c r="O1588" s="398">
        <v>0</v>
      </c>
    </row>
    <row r="1589" spans="2:15" ht="17.25" customHeight="1" x14ac:dyDescent="0.25">
      <c r="B1589" s="62" t="s">
        <v>1318</v>
      </c>
      <c r="C1589" s="84"/>
      <c r="D1589" s="175" t="s">
        <v>200</v>
      </c>
      <c r="E1589" s="175"/>
      <c r="F1589" s="84">
        <v>4.22</v>
      </c>
      <c r="G1589" s="175">
        <v>70.39</v>
      </c>
      <c r="H1589" s="175"/>
      <c r="I1589" s="84"/>
      <c r="J1589" s="84"/>
      <c r="K1589" s="57">
        <v>173.42</v>
      </c>
      <c r="L1589" s="185">
        <f t="shared" si="160"/>
        <v>731.83239999999989</v>
      </c>
      <c r="M1589" s="185"/>
      <c r="N1589" s="186"/>
      <c r="O1589" s="398"/>
    </row>
    <row r="1590" spans="2:15" ht="45.75" customHeight="1" x14ac:dyDescent="0.25">
      <c r="B1590" s="53" t="s">
        <v>1319</v>
      </c>
      <c r="C1590" s="88" t="s">
        <v>105</v>
      </c>
      <c r="D1590" s="175" t="s">
        <v>171</v>
      </c>
      <c r="E1590" s="175"/>
      <c r="F1590" s="84">
        <v>3.7</v>
      </c>
      <c r="G1590" s="175">
        <v>47.8</v>
      </c>
      <c r="H1590" s="175">
        <v>350.4</v>
      </c>
      <c r="I1590" s="84">
        <v>438</v>
      </c>
      <c r="J1590" s="84"/>
      <c r="K1590" s="239">
        <v>131.35</v>
      </c>
      <c r="L1590" s="185">
        <f t="shared" si="160"/>
        <v>485.995</v>
      </c>
      <c r="M1590" s="185">
        <f>(L1590+L1591)*2.202</f>
        <v>2282.412636</v>
      </c>
      <c r="N1590" s="186">
        <f>M1590*$N$2</f>
        <v>2853.0157950000003</v>
      </c>
      <c r="O1590" s="398">
        <v>0</v>
      </c>
    </row>
    <row r="1591" spans="2:15" ht="17.25" customHeight="1" x14ac:dyDescent="0.25">
      <c r="B1591" s="62" t="s">
        <v>1320</v>
      </c>
      <c r="C1591" s="207"/>
      <c r="D1591" s="175" t="s">
        <v>126</v>
      </c>
      <c r="E1591" s="175"/>
      <c r="F1591" s="84">
        <v>3.7</v>
      </c>
      <c r="G1591" s="175">
        <v>53.76</v>
      </c>
      <c r="H1591" s="175"/>
      <c r="I1591" s="84"/>
      <c r="J1591" s="84"/>
      <c r="K1591" s="185">
        <v>148.79</v>
      </c>
      <c r="L1591" s="185">
        <f t="shared" si="160"/>
        <v>550.52300000000002</v>
      </c>
      <c r="M1591" s="185"/>
      <c r="N1591" s="186"/>
      <c r="O1591" s="398"/>
    </row>
    <row r="1592" spans="2:15" ht="31.5" customHeight="1" x14ac:dyDescent="0.25">
      <c r="B1592" s="59" t="s">
        <v>1321</v>
      </c>
      <c r="C1592" s="84" t="s">
        <v>105</v>
      </c>
      <c r="D1592" s="175" t="s">
        <v>171</v>
      </c>
      <c r="E1592" s="175"/>
      <c r="F1592" s="84">
        <v>5.12</v>
      </c>
      <c r="G1592" s="175">
        <v>66.16</v>
      </c>
      <c r="H1592" s="175">
        <v>523.42999999999995</v>
      </c>
      <c r="I1592" s="84">
        <v>654.29</v>
      </c>
      <c r="J1592" s="84"/>
      <c r="K1592" s="239">
        <v>131.35</v>
      </c>
      <c r="L1592" s="185">
        <f t="shared" si="160"/>
        <v>672.51199999999994</v>
      </c>
      <c r="M1592" s="185">
        <f>(L1592+L1593)*2.202</f>
        <v>3439.8688331999997</v>
      </c>
      <c r="N1592" s="186">
        <f>M1592*$N$2</f>
        <v>4299.8360414999997</v>
      </c>
      <c r="O1592" s="398">
        <v>0</v>
      </c>
    </row>
    <row r="1593" spans="2:15" ht="30" customHeight="1" x14ac:dyDescent="0.25">
      <c r="B1593" s="59" t="s">
        <v>1322</v>
      </c>
      <c r="C1593" s="84"/>
      <c r="D1593" s="175" t="s">
        <v>200</v>
      </c>
      <c r="E1593" s="175"/>
      <c r="F1593" s="84">
        <v>5.13</v>
      </c>
      <c r="G1593" s="175">
        <v>85.57</v>
      </c>
      <c r="H1593" s="175"/>
      <c r="I1593" s="84"/>
      <c r="J1593" s="84"/>
      <c r="K1593" s="57">
        <v>173.42</v>
      </c>
      <c r="L1593" s="185">
        <f t="shared" si="160"/>
        <v>889.64459999999997</v>
      </c>
      <c r="M1593" s="185"/>
      <c r="N1593" s="186"/>
      <c r="O1593" s="398"/>
    </row>
    <row r="1594" spans="2:15" x14ac:dyDescent="0.25">
      <c r="B1594" s="62" t="s">
        <v>1323</v>
      </c>
      <c r="C1594" s="84"/>
      <c r="D1594" s="175"/>
      <c r="E1594" s="175"/>
      <c r="F1594" s="84"/>
      <c r="G1594" s="175"/>
      <c r="H1594" s="175"/>
      <c r="I1594" s="84"/>
      <c r="J1594" s="84"/>
      <c r="K1594" s="239"/>
      <c r="L1594" s="84"/>
      <c r="M1594" s="185"/>
      <c r="N1594" s="186"/>
      <c r="O1594" s="398"/>
    </row>
    <row r="1595" spans="2:15" ht="30" x14ac:dyDescent="0.25">
      <c r="B1595" s="53" t="s">
        <v>1324</v>
      </c>
      <c r="C1595" s="84" t="s">
        <v>105</v>
      </c>
      <c r="D1595" s="175" t="s">
        <v>171</v>
      </c>
      <c r="E1595" s="175"/>
      <c r="F1595" s="84">
        <v>4.4800000000000004</v>
      </c>
      <c r="G1595" s="175">
        <v>57.88</v>
      </c>
      <c r="H1595" s="175">
        <v>424.27</v>
      </c>
      <c r="I1595" s="84">
        <v>530.33000000000004</v>
      </c>
      <c r="J1595" s="84"/>
      <c r="K1595" s="239">
        <v>131.35</v>
      </c>
      <c r="L1595" s="185">
        <f>F1595*K1595</f>
        <v>588.44799999999998</v>
      </c>
      <c r="M1595" s="185">
        <f>(L1595+L1596)*2.202</f>
        <v>2763.5698944000001</v>
      </c>
      <c r="N1595" s="186">
        <f>M1595*$N$2</f>
        <v>3454.462368</v>
      </c>
      <c r="O1595" s="398">
        <v>0</v>
      </c>
    </row>
    <row r="1596" spans="2:15" ht="30.75" customHeight="1" x14ac:dyDescent="0.25">
      <c r="B1596" s="44" t="s">
        <v>1325</v>
      </c>
      <c r="C1596" s="84"/>
      <c r="D1596" s="175" t="s">
        <v>126</v>
      </c>
      <c r="E1596" s="175"/>
      <c r="F1596" s="84">
        <v>4.4800000000000004</v>
      </c>
      <c r="G1596" s="175">
        <v>65.09</v>
      </c>
      <c r="H1596" s="175"/>
      <c r="I1596" s="84"/>
      <c r="J1596" s="84"/>
      <c r="K1596" s="185">
        <v>148.79</v>
      </c>
      <c r="L1596" s="185">
        <f>F1596*K1596</f>
        <v>666.57920000000001</v>
      </c>
      <c r="M1596" s="185"/>
      <c r="N1596" s="186"/>
      <c r="O1596" s="398"/>
    </row>
    <row r="1597" spans="2:15" ht="19.5" customHeight="1" x14ac:dyDescent="0.25">
      <c r="B1597" s="271" t="s">
        <v>1318</v>
      </c>
      <c r="C1597" s="84"/>
      <c r="D1597" s="175"/>
      <c r="E1597" s="175"/>
      <c r="F1597" s="84"/>
      <c r="G1597" s="175"/>
      <c r="H1597" s="175"/>
      <c r="I1597" s="84"/>
      <c r="J1597" s="84"/>
      <c r="K1597" s="239"/>
      <c r="L1597" s="185"/>
      <c r="M1597" s="185"/>
      <c r="N1597" s="186"/>
      <c r="O1597" s="398"/>
    </row>
    <row r="1598" spans="2:15" ht="30" x14ac:dyDescent="0.25">
      <c r="B1598" s="53" t="s">
        <v>1326</v>
      </c>
      <c r="C1598" s="182" t="s">
        <v>1327</v>
      </c>
      <c r="D1598" s="240" t="s">
        <v>171</v>
      </c>
      <c r="E1598" s="240"/>
      <c r="F1598" s="64">
        <v>3</v>
      </c>
      <c r="G1598" s="240">
        <v>38.76</v>
      </c>
      <c r="H1598" s="240">
        <v>306.36</v>
      </c>
      <c r="I1598" s="64">
        <v>382.98</v>
      </c>
      <c r="J1598" s="64"/>
      <c r="K1598" s="239">
        <v>131.35</v>
      </c>
      <c r="L1598" s="239">
        <f>F1598*K1598</f>
        <v>394.04999999999995</v>
      </c>
      <c r="M1598" s="239">
        <f>(L1598+L1599)*2.202</f>
        <v>2013.3106199999997</v>
      </c>
      <c r="N1598" s="224">
        <f>M1598*$N$2</f>
        <v>2516.6382749999998</v>
      </c>
      <c r="O1598" s="403">
        <v>0</v>
      </c>
    </row>
    <row r="1599" spans="2:15" ht="30" x14ac:dyDescent="0.25">
      <c r="B1599" s="122" t="s">
        <v>1328</v>
      </c>
      <c r="C1599" s="301" t="s">
        <v>1329</v>
      </c>
      <c r="D1599" s="212" t="s">
        <v>200</v>
      </c>
      <c r="E1599" s="212"/>
      <c r="F1599" s="172">
        <v>3</v>
      </c>
      <c r="G1599" s="212">
        <v>50.04</v>
      </c>
      <c r="H1599" s="212"/>
      <c r="I1599" s="172"/>
      <c r="J1599" s="172"/>
      <c r="K1599" s="127">
        <v>173.42</v>
      </c>
      <c r="L1599" s="213">
        <f>F1599*K1599</f>
        <v>520.26</v>
      </c>
      <c r="M1599" s="213"/>
      <c r="N1599" s="214"/>
      <c r="O1599" s="401"/>
    </row>
    <row r="1600" spans="2:15" ht="45" x14ac:dyDescent="0.25">
      <c r="B1600" s="61" t="s">
        <v>1330</v>
      </c>
      <c r="C1600" s="88" t="s">
        <v>298</v>
      </c>
      <c r="D1600" s="175" t="s">
        <v>171</v>
      </c>
      <c r="E1600" s="175"/>
      <c r="F1600" s="84">
        <v>0.3</v>
      </c>
      <c r="G1600" s="175">
        <v>3.88</v>
      </c>
      <c r="H1600" s="175">
        <v>13.37</v>
      </c>
      <c r="I1600" s="84">
        <v>16.72</v>
      </c>
      <c r="J1600" s="84"/>
      <c r="K1600" s="239">
        <v>131.35</v>
      </c>
      <c r="L1600" s="185">
        <f>F1600*K1600</f>
        <v>39.404999999999994</v>
      </c>
      <c r="M1600" s="185">
        <f>L1600*2.202</f>
        <v>86.769809999999978</v>
      </c>
      <c r="N1600" s="186">
        <f>M1600*$N$2</f>
        <v>108.46226249999998</v>
      </c>
      <c r="O1600" s="398">
        <v>0</v>
      </c>
    </row>
    <row r="1601" spans="2:15" x14ac:dyDescent="0.25">
      <c r="B1601" s="62" t="s">
        <v>1331</v>
      </c>
      <c r="C1601" s="91"/>
      <c r="D1601" s="175"/>
      <c r="E1601" s="175"/>
      <c r="F1601" s="84"/>
      <c r="G1601" s="175"/>
      <c r="H1601" s="175"/>
      <c r="I1601" s="84"/>
      <c r="J1601" s="84"/>
      <c r="K1601" s="239"/>
      <c r="L1601" s="185"/>
      <c r="M1601" s="185"/>
      <c r="N1601" s="186"/>
      <c r="O1601" s="398"/>
    </row>
    <row r="1602" spans="2:15" ht="33.75" customHeight="1" x14ac:dyDescent="0.25">
      <c r="B1602" s="76" t="s">
        <v>1332</v>
      </c>
      <c r="C1602" s="84" t="s">
        <v>456</v>
      </c>
      <c r="D1602" s="219" t="s">
        <v>171</v>
      </c>
      <c r="E1602" s="219"/>
      <c r="F1602" s="174">
        <v>0.86</v>
      </c>
      <c r="G1602" s="219">
        <v>11.11</v>
      </c>
      <c r="H1602" s="219">
        <v>81.95</v>
      </c>
      <c r="I1602" s="174">
        <v>102.43</v>
      </c>
      <c r="J1602" s="174"/>
      <c r="K1602" s="239">
        <v>131.35</v>
      </c>
      <c r="L1602" s="222">
        <f t="shared" ref="L1602:L1627" si="161">F1602*K1602</f>
        <v>112.961</v>
      </c>
      <c r="M1602" s="222">
        <f>(L1602+L1603)*2.202</f>
        <v>533.78307659999996</v>
      </c>
      <c r="N1602" s="223">
        <f>M1602*$N$2</f>
        <v>667.22884574999989</v>
      </c>
      <c r="O1602" s="402">
        <v>0</v>
      </c>
    </row>
    <row r="1603" spans="2:15" x14ac:dyDescent="0.25">
      <c r="B1603" s="44" t="s">
        <v>1333</v>
      </c>
      <c r="C1603" s="84"/>
      <c r="D1603" s="175" t="s">
        <v>126</v>
      </c>
      <c r="E1603" s="175"/>
      <c r="F1603" s="84">
        <v>0.87</v>
      </c>
      <c r="G1603" s="175">
        <v>12.64</v>
      </c>
      <c r="H1603" s="175"/>
      <c r="I1603" s="84"/>
      <c r="J1603" s="84"/>
      <c r="K1603" s="185">
        <v>148.79</v>
      </c>
      <c r="L1603" s="185">
        <f t="shared" si="161"/>
        <v>129.44729999999998</v>
      </c>
      <c r="M1603" s="185"/>
      <c r="N1603" s="186"/>
      <c r="O1603" s="398"/>
    </row>
    <row r="1604" spans="2:15" ht="30" x14ac:dyDescent="0.25">
      <c r="B1604" s="160" t="s">
        <v>1334</v>
      </c>
      <c r="C1604" s="174" t="s">
        <v>295</v>
      </c>
      <c r="D1604" s="175" t="s">
        <v>1301</v>
      </c>
      <c r="E1604" s="175"/>
      <c r="F1604" s="84">
        <v>1.86</v>
      </c>
      <c r="G1604" s="175">
        <v>24.03</v>
      </c>
      <c r="H1604" s="175">
        <v>190.52</v>
      </c>
      <c r="I1604" s="84">
        <v>238.15</v>
      </c>
      <c r="J1604" s="84"/>
      <c r="K1604" s="239">
        <v>131.35</v>
      </c>
      <c r="L1604" s="185">
        <f t="shared" si="161"/>
        <v>244.31100000000001</v>
      </c>
      <c r="M1604" s="185">
        <f>(L1604+L1605)*2.202</f>
        <v>1252.0712928</v>
      </c>
      <c r="N1604" s="186">
        <f>M1604*$N$2</f>
        <v>1565.0891160000001</v>
      </c>
      <c r="O1604" s="398">
        <v>0</v>
      </c>
    </row>
    <row r="1605" spans="2:15" x14ac:dyDescent="0.25">
      <c r="B1605" s="62" t="s">
        <v>1335</v>
      </c>
      <c r="C1605" s="207"/>
      <c r="D1605" s="175" t="s">
        <v>200</v>
      </c>
      <c r="E1605" s="175"/>
      <c r="F1605" s="84">
        <v>1.87</v>
      </c>
      <c r="G1605" s="175">
        <v>31.19</v>
      </c>
      <c r="H1605" s="175"/>
      <c r="I1605" s="84"/>
      <c r="J1605" s="84"/>
      <c r="K1605" s="57">
        <v>173.42</v>
      </c>
      <c r="L1605" s="185">
        <f t="shared" si="161"/>
        <v>324.29539999999997</v>
      </c>
      <c r="M1605" s="185"/>
      <c r="N1605" s="186"/>
      <c r="O1605" s="398"/>
    </row>
    <row r="1606" spans="2:15" ht="30" x14ac:dyDescent="0.25">
      <c r="B1606" s="59" t="s">
        <v>1336</v>
      </c>
      <c r="C1606" s="197" t="s">
        <v>105</v>
      </c>
      <c r="D1606" s="175" t="s">
        <v>171</v>
      </c>
      <c r="E1606" s="175"/>
      <c r="F1606" s="84">
        <v>1.43</v>
      </c>
      <c r="G1606" s="175">
        <v>18.48</v>
      </c>
      <c r="H1606" s="175">
        <v>135.93</v>
      </c>
      <c r="I1606" s="84">
        <v>169.91</v>
      </c>
      <c r="J1606" s="84"/>
      <c r="K1606" s="239">
        <v>131.35</v>
      </c>
      <c r="L1606" s="185">
        <f t="shared" si="161"/>
        <v>187.83049999999997</v>
      </c>
      <c r="M1606" s="185">
        <f>(L1606+L1607)*2.202</f>
        <v>885.39799619999985</v>
      </c>
      <c r="N1606" s="186">
        <f>M1606*$N$2</f>
        <v>1106.7474952499997</v>
      </c>
      <c r="O1606" s="398">
        <v>0</v>
      </c>
    </row>
    <row r="1607" spans="2:15" x14ac:dyDescent="0.25">
      <c r="B1607" s="62" t="s">
        <v>1337</v>
      </c>
      <c r="C1607" s="207"/>
      <c r="D1607" s="175" t="s">
        <v>126</v>
      </c>
      <c r="E1607" s="175"/>
      <c r="F1607" s="84">
        <v>1.44</v>
      </c>
      <c r="G1607" s="175">
        <v>20.92</v>
      </c>
      <c r="H1607" s="175"/>
      <c r="I1607" s="84"/>
      <c r="J1607" s="84"/>
      <c r="K1607" s="185">
        <v>148.79</v>
      </c>
      <c r="L1607" s="185">
        <f t="shared" si="161"/>
        <v>214.25759999999997</v>
      </c>
      <c r="M1607" s="185"/>
      <c r="N1607" s="186"/>
      <c r="O1607" s="398"/>
    </row>
    <row r="1608" spans="2:15" ht="28.5" customHeight="1" x14ac:dyDescent="0.25">
      <c r="B1608" s="61" t="s">
        <v>1338</v>
      </c>
      <c r="C1608" s="174" t="s">
        <v>295</v>
      </c>
      <c r="D1608" s="219" t="s">
        <v>171</v>
      </c>
      <c r="E1608" s="219"/>
      <c r="F1608" s="174">
        <v>3.07</v>
      </c>
      <c r="G1608" s="219">
        <v>39.659999999999997</v>
      </c>
      <c r="H1608" s="219">
        <v>314.08</v>
      </c>
      <c r="I1608" s="174">
        <v>392.6</v>
      </c>
      <c r="J1608" s="174"/>
      <c r="K1608" s="239">
        <v>131.35</v>
      </c>
      <c r="L1608" s="222">
        <f t="shared" si="161"/>
        <v>403.24449999999996</v>
      </c>
      <c r="M1608" s="222">
        <f>(L1608+L1609)*2.202</f>
        <v>2064.1065761999998</v>
      </c>
      <c r="N1608" s="223">
        <f>M1608*$N$2</f>
        <v>2580.1332202499998</v>
      </c>
      <c r="O1608" s="402">
        <v>0</v>
      </c>
    </row>
    <row r="1609" spans="2:15" ht="18" customHeight="1" x14ac:dyDescent="0.25">
      <c r="B1609" s="44" t="s">
        <v>1339</v>
      </c>
      <c r="C1609" s="84"/>
      <c r="D1609" s="175" t="s">
        <v>200</v>
      </c>
      <c r="E1609" s="175"/>
      <c r="F1609" s="84">
        <v>3.08</v>
      </c>
      <c r="G1609" s="175">
        <v>51.37</v>
      </c>
      <c r="H1609" s="175"/>
      <c r="I1609" s="84"/>
      <c r="J1609" s="84"/>
      <c r="K1609" s="57">
        <v>173.42</v>
      </c>
      <c r="L1609" s="185">
        <f t="shared" si="161"/>
        <v>534.1336</v>
      </c>
      <c r="M1609" s="185"/>
      <c r="N1609" s="186"/>
      <c r="O1609" s="398"/>
    </row>
    <row r="1610" spans="2:15" ht="30" x14ac:dyDescent="0.25">
      <c r="B1610" s="53" t="s">
        <v>1340</v>
      </c>
      <c r="C1610" s="197" t="s">
        <v>105</v>
      </c>
      <c r="D1610" s="175" t="s">
        <v>171</v>
      </c>
      <c r="E1610" s="175"/>
      <c r="F1610" s="84">
        <v>2.1</v>
      </c>
      <c r="G1610" s="175">
        <v>27.13</v>
      </c>
      <c r="H1610" s="175">
        <v>196.88</v>
      </c>
      <c r="I1610" s="84">
        <v>248.59</v>
      </c>
      <c r="J1610" s="84"/>
      <c r="K1610" s="239">
        <v>131.35</v>
      </c>
      <c r="L1610" s="185">
        <f t="shared" si="161"/>
        <v>275.83499999999998</v>
      </c>
      <c r="M1610" s="185">
        <f>(L1610+L1611)*2.202</f>
        <v>1295.4233879999999</v>
      </c>
      <c r="N1610" s="186">
        <f>M1610*$N$2</f>
        <v>1619.279235</v>
      </c>
      <c r="O1610" s="398">
        <v>0</v>
      </c>
    </row>
    <row r="1611" spans="2:15" x14ac:dyDescent="0.25">
      <c r="B1611" s="62" t="s">
        <v>1341</v>
      </c>
      <c r="C1611" s="207"/>
      <c r="D1611" s="175" t="s">
        <v>126</v>
      </c>
      <c r="E1611" s="175"/>
      <c r="F1611" s="84">
        <v>2.1</v>
      </c>
      <c r="G1611" s="175">
        <v>30.51</v>
      </c>
      <c r="H1611" s="175"/>
      <c r="I1611" s="84"/>
      <c r="J1611" s="84"/>
      <c r="K1611" s="185">
        <v>148.79</v>
      </c>
      <c r="L1611" s="185">
        <f t="shared" si="161"/>
        <v>312.459</v>
      </c>
      <c r="M1611" s="185"/>
      <c r="N1611" s="186"/>
      <c r="O1611" s="398"/>
    </row>
    <row r="1612" spans="2:15" ht="32.25" customHeight="1" x14ac:dyDescent="0.25">
      <c r="B1612" s="59" t="s">
        <v>1342</v>
      </c>
      <c r="C1612" s="197" t="s">
        <v>1327</v>
      </c>
      <c r="D1612" s="175" t="s">
        <v>126</v>
      </c>
      <c r="E1612" s="175"/>
      <c r="F1612" s="268">
        <v>4</v>
      </c>
      <c r="G1612" s="175">
        <v>58.12</v>
      </c>
      <c r="H1612" s="175">
        <v>200.51</v>
      </c>
      <c r="I1612" s="84">
        <v>250.64</v>
      </c>
      <c r="J1612" s="84"/>
      <c r="K1612" s="185">
        <v>148.79</v>
      </c>
      <c r="L1612" s="185">
        <f t="shared" si="161"/>
        <v>595.16</v>
      </c>
      <c r="M1612" s="185">
        <f>(L1612)*2.202</f>
        <v>1310.54232</v>
      </c>
      <c r="N1612" s="186">
        <f>M1612*$N$2</f>
        <v>1638.1779000000001</v>
      </c>
      <c r="O1612" s="398">
        <v>0</v>
      </c>
    </row>
    <row r="1613" spans="2:15" ht="18.75" customHeight="1" x14ac:dyDescent="0.25">
      <c r="B1613" s="75" t="s">
        <v>1343</v>
      </c>
      <c r="C1613" s="84" t="s">
        <v>105</v>
      </c>
      <c r="D1613" s="175" t="s">
        <v>126</v>
      </c>
      <c r="E1613" s="175"/>
      <c r="F1613" s="268">
        <v>6</v>
      </c>
      <c r="G1613" s="175">
        <v>87.18</v>
      </c>
      <c r="H1613" s="175">
        <v>300.77</v>
      </c>
      <c r="I1613" s="84">
        <v>375.96</v>
      </c>
      <c r="J1613" s="84"/>
      <c r="K1613" s="185">
        <v>148.79</v>
      </c>
      <c r="L1613" s="185">
        <f t="shared" si="161"/>
        <v>892.74</v>
      </c>
      <c r="M1613" s="185">
        <f>L1613*2.202</f>
        <v>1965.81348</v>
      </c>
      <c r="N1613" s="186">
        <f>M1613*$N$2</f>
        <v>2457.26685</v>
      </c>
      <c r="O1613" s="398">
        <v>0</v>
      </c>
    </row>
    <row r="1614" spans="2:15" ht="30" customHeight="1" x14ac:dyDescent="0.25">
      <c r="B1614" s="474" t="s">
        <v>1344</v>
      </c>
      <c r="C1614" s="174" t="s">
        <v>105</v>
      </c>
      <c r="D1614" s="175" t="s">
        <v>171</v>
      </c>
      <c r="E1614" s="175"/>
      <c r="F1614" s="84">
        <v>2.25</v>
      </c>
      <c r="G1614" s="175">
        <v>29.07</v>
      </c>
      <c r="H1614" s="175">
        <v>229.77</v>
      </c>
      <c r="I1614" s="84">
        <v>287.20999999999998</v>
      </c>
      <c r="J1614" s="84"/>
      <c r="K1614" s="239">
        <v>131.35</v>
      </c>
      <c r="L1614" s="185">
        <f t="shared" si="161"/>
        <v>295.53749999999997</v>
      </c>
      <c r="M1614" s="185">
        <f>(L1614+L1615)*2.202</f>
        <v>1509.9829649999999</v>
      </c>
      <c r="N1614" s="186">
        <f>M1614*$N$2</f>
        <v>1887.47870625</v>
      </c>
      <c r="O1614" s="398">
        <v>0</v>
      </c>
    </row>
    <row r="1615" spans="2:15" ht="21" customHeight="1" x14ac:dyDescent="0.25">
      <c r="B1615" s="474"/>
      <c r="C1615" s="84"/>
      <c r="D1615" s="175" t="s">
        <v>200</v>
      </c>
      <c r="E1615" s="175"/>
      <c r="F1615" s="84">
        <v>2.25</v>
      </c>
      <c r="G1615" s="175">
        <v>37.53</v>
      </c>
      <c r="H1615" s="175"/>
      <c r="I1615" s="84"/>
      <c r="J1615" s="84"/>
      <c r="K1615" s="57">
        <v>173.42</v>
      </c>
      <c r="L1615" s="185">
        <f t="shared" si="161"/>
        <v>390.19499999999999</v>
      </c>
      <c r="M1615" s="185"/>
      <c r="N1615" s="186"/>
      <c r="O1615" s="398"/>
    </row>
    <row r="1616" spans="2:15" ht="30" customHeight="1" x14ac:dyDescent="0.25">
      <c r="B1616" s="160" t="s">
        <v>1345</v>
      </c>
      <c r="C1616" s="84" t="s">
        <v>105</v>
      </c>
      <c r="D1616" s="175" t="s">
        <v>171</v>
      </c>
      <c r="E1616" s="175"/>
      <c r="F1616" s="268">
        <v>3</v>
      </c>
      <c r="G1616" s="175">
        <v>36.76</v>
      </c>
      <c r="H1616" s="175">
        <v>306.36</v>
      </c>
      <c r="I1616" s="84">
        <v>382.95</v>
      </c>
      <c r="J1616" s="84"/>
      <c r="K1616" s="239">
        <v>131.35</v>
      </c>
      <c r="L1616" s="185">
        <f t="shared" si="161"/>
        <v>394.04999999999995</v>
      </c>
      <c r="M1616" s="185">
        <f>(L1616+L1617)*2.202</f>
        <v>2013.3106199999997</v>
      </c>
      <c r="N1616" s="186">
        <f>M1616*$N$2</f>
        <v>2516.6382749999998</v>
      </c>
      <c r="O1616" s="398">
        <v>0</v>
      </c>
    </row>
    <row r="1617" spans="1:15" x14ac:dyDescent="0.25">
      <c r="B1617" s="96" t="s">
        <v>1346</v>
      </c>
      <c r="C1617" s="84"/>
      <c r="D1617" s="175" t="s">
        <v>200</v>
      </c>
      <c r="E1617" s="175"/>
      <c r="F1617" s="268">
        <v>3</v>
      </c>
      <c r="G1617" s="175">
        <v>50.04</v>
      </c>
      <c r="H1617" s="175"/>
      <c r="I1617" s="84"/>
      <c r="J1617" s="84"/>
      <c r="K1617" s="57">
        <v>173.42</v>
      </c>
      <c r="L1617" s="185">
        <f t="shared" si="161"/>
        <v>520.26</v>
      </c>
      <c r="M1617" s="185"/>
      <c r="N1617" s="186"/>
      <c r="O1617" s="398"/>
    </row>
    <row r="1618" spans="1:15" ht="30" x14ac:dyDescent="0.25">
      <c r="A1618" s="113"/>
      <c r="B1618" s="59" t="s">
        <v>1347</v>
      </c>
      <c r="C1618" s="84" t="s">
        <v>1348</v>
      </c>
      <c r="D1618" s="175" t="s">
        <v>171</v>
      </c>
      <c r="E1618" s="175"/>
      <c r="F1618" s="84">
        <v>2.25</v>
      </c>
      <c r="G1618" s="175">
        <v>29.07</v>
      </c>
      <c r="H1618" s="175">
        <v>229.77</v>
      </c>
      <c r="I1618" s="84">
        <v>287.20999999999998</v>
      </c>
      <c r="J1618" s="84"/>
      <c r="K1618" s="239">
        <v>131.35</v>
      </c>
      <c r="L1618" s="185">
        <f t="shared" si="161"/>
        <v>295.53749999999997</v>
      </c>
      <c r="M1618" s="185">
        <f>(L1618+L1619)*2.202</f>
        <v>1509.9829649999999</v>
      </c>
      <c r="N1618" s="186">
        <f>M1618*$N$2</f>
        <v>1887.47870625</v>
      </c>
      <c r="O1618" s="398">
        <v>0</v>
      </c>
    </row>
    <row r="1619" spans="1:15" x14ac:dyDescent="0.25">
      <c r="A1619" s="113"/>
      <c r="B1619" s="44" t="s">
        <v>1349</v>
      </c>
      <c r="C1619" s="197"/>
      <c r="D1619" s="175" t="s">
        <v>200</v>
      </c>
      <c r="E1619" s="175"/>
      <c r="F1619" s="84">
        <v>2.25</v>
      </c>
      <c r="G1619" s="175">
        <v>37.53</v>
      </c>
      <c r="H1619" s="175"/>
      <c r="I1619" s="84"/>
      <c r="J1619" s="84"/>
      <c r="K1619" s="57">
        <v>173.42</v>
      </c>
      <c r="L1619" s="185">
        <f t="shared" si="161"/>
        <v>390.19499999999999</v>
      </c>
      <c r="M1619" s="185"/>
      <c r="N1619" s="186"/>
      <c r="O1619" s="398"/>
    </row>
    <row r="1620" spans="1:15" ht="18.75" customHeight="1" x14ac:dyDescent="0.25">
      <c r="A1620" s="113"/>
      <c r="B1620" s="59" t="s">
        <v>1350</v>
      </c>
      <c r="C1620" s="84" t="s">
        <v>298</v>
      </c>
      <c r="D1620" s="175" t="s">
        <v>171</v>
      </c>
      <c r="E1620" s="175"/>
      <c r="F1620" s="84">
        <v>0.44</v>
      </c>
      <c r="G1620" s="175">
        <v>5.68</v>
      </c>
      <c r="H1620" s="175">
        <v>19.61</v>
      </c>
      <c r="I1620" s="84">
        <v>24.52</v>
      </c>
      <c r="J1620" s="84"/>
      <c r="K1620" s="239">
        <v>131.35</v>
      </c>
      <c r="L1620" s="185">
        <f t="shared" si="161"/>
        <v>57.793999999999997</v>
      </c>
      <c r="M1620" s="185">
        <f>L1620*2.202</f>
        <v>127.26238799999999</v>
      </c>
      <c r="N1620" s="186">
        <f>M1620*$N$2</f>
        <v>159.07798499999998</v>
      </c>
      <c r="O1620" s="398">
        <v>0</v>
      </c>
    </row>
    <row r="1621" spans="1:15" ht="45.75" customHeight="1" x14ac:dyDescent="0.25">
      <c r="A1621" s="113"/>
      <c r="B1621" s="99" t="s">
        <v>1351</v>
      </c>
      <c r="C1621" s="342" t="s">
        <v>1352</v>
      </c>
      <c r="D1621" s="249" t="s">
        <v>126</v>
      </c>
      <c r="E1621" s="249"/>
      <c r="F1621" s="248">
        <v>2.2999999999999998</v>
      </c>
      <c r="G1621" s="249">
        <v>33.42</v>
      </c>
      <c r="H1621" s="249">
        <v>115.3</v>
      </c>
      <c r="I1621" s="248">
        <v>144.12</v>
      </c>
      <c r="J1621" s="248"/>
      <c r="K1621" s="250">
        <v>148.79</v>
      </c>
      <c r="L1621" s="250">
        <f t="shared" si="161"/>
        <v>342.21699999999993</v>
      </c>
      <c r="M1621" s="250">
        <f>L1621*2.202</f>
        <v>753.56183399999986</v>
      </c>
      <c r="N1621" s="251">
        <f>M1621*$N$2</f>
        <v>941.95229249999988</v>
      </c>
      <c r="O1621" s="405">
        <v>0</v>
      </c>
    </row>
    <row r="1622" spans="1:15" ht="30" x14ac:dyDescent="0.25">
      <c r="B1622" s="196" t="s">
        <v>1353</v>
      </c>
      <c r="C1622" s="172" t="s">
        <v>1352</v>
      </c>
      <c r="D1622" s="212" t="s">
        <v>126</v>
      </c>
      <c r="E1622" s="212"/>
      <c r="F1622" s="338">
        <v>2</v>
      </c>
      <c r="G1622" s="212">
        <v>29.06</v>
      </c>
      <c r="H1622" s="212">
        <f>229.15</f>
        <v>229.15</v>
      </c>
      <c r="I1622" s="172">
        <v>286.44</v>
      </c>
      <c r="J1622" s="172"/>
      <c r="K1622" s="213">
        <v>148.79</v>
      </c>
      <c r="L1622" s="213">
        <f t="shared" si="161"/>
        <v>297.58</v>
      </c>
      <c r="M1622" s="213">
        <f>(L1622+L1623)*2.202</f>
        <v>1419.0128399999999</v>
      </c>
      <c r="N1622" s="214">
        <f>M1622*$N$2</f>
        <v>1773.7660499999997</v>
      </c>
      <c r="O1622" s="401">
        <v>0</v>
      </c>
    </row>
    <row r="1623" spans="1:15" ht="33.75" customHeight="1" x14ac:dyDescent="0.25">
      <c r="B1623" s="76" t="s">
        <v>1354</v>
      </c>
      <c r="C1623" s="84"/>
      <c r="D1623" s="175" t="s">
        <v>200</v>
      </c>
      <c r="E1623" s="175"/>
      <c r="F1623" s="268">
        <v>2</v>
      </c>
      <c r="G1623" s="175">
        <v>37.36</v>
      </c>
      <c r="H1623" s="175"/>
      <c r="I1623" s="84"/>
      <c r="J1623" s="84"/>
      <c r="K1623" s="57">
        <v>173.42</v>
      </c>
      <c r="L1623" s="185">
        <f t="shared" si="161"/>
        <v>346.84</v>
      </c>
      <c r="M1623" s="185"/>
      <c r="N1623" s="186"/>
      <c r="O1623" s="398"/>
    </row>
    <row r="1624" spans="1:15" ht="18.75" customHeight="1" x14ac:dyDescent="0.25">
      <c r="B1624" s="53" t="s">
        <v>1355</v>
      </c>
      <c r="C1624" s="84" t="s">
        <v>300</v>
      </c>
      <c r="D1624" s="175" t="s">
        <v>171</v>
      </c>
      <c r="E1624" s="175"/>
      <c r="F1624" s="84">
        <v>0.35</v>
      </c>
      <c r="G1624" s="175">
        <v>4.5199999999999996</v>
      </c>
      <c r="H1624" s="175">
        <v>33.15</v>
      </c>
      <c r="I1624" s="84">
        <v>41.43</v>
      </c>
      <c r="J1624" s="84"/>
      <c r="K1624" s="239">
        <v>131.35</v>
      </c>
      <c r="L1624" s="185">
        <f t="shared" si="161"/>
        <v>45.972499999999997</v>
      </c>
      <c r="M1624" s="185">
        <f>(L1624+L1625)*2.202</f>
        <v>215.90389799999997</v>
      </c>
      <c r="N1624" s="186">
        <f>M1624*$N$2</f>
        <v>269.87987249999998</v>
      </c>
      <c r="O1624" s="398">
        <v>0</v>
      </c>
    </row>
    <row r="1625" spans="1:15" ht="18.75" customHeight="1" x14ac:dyDescent="0.25">
      <c r="B1625" s="44" t="s">
        <v>1356</v>
      </c>
      <c r="C1625" s="84"/>
      <c r="D1625" s="175" t="s">
        <v>126</v>
      </c>
      <c r="E1625" s="175"/>
      <c r="F1625" s="84">
        <v>0.35</v>
      </c>
      <c r="G1625" s="175">
        <v>5.09</v>
      </c>
      <c r="H1625" s="175"/>
      <c r="I1625" s="84"/>
      <c r="J1625" s="84"/>
      <c r="K1625" s="185">
        <v>148.79</v>
      </c>
      <c r="L1625" s="185">
        <f t="shared" si="161"/>
        <v>52.076499999999996</v>
      </c>
      <c r="M1625" s="185"/>
      <c r="N1625" s="186"/>
      <c r="O1625" s="398"/>
    </row>
    <row r="1626" spans="1:15" ht="22.5" customHeight="1" x14ac:dyDescent="0.25">
      <c r="B1626" s="59" t="s">
        <v>1357</v>
      </c>
      <c r="C1626" s="84" t="s">
        <v>300</v>
      </c>
      <c r="D1626" s="175" t="s">
        <v>171</v>
      </c>
      <c r="E1626" s="175"/>
      <c r="F1626" s="84">
        <v>0.4</v>
      </c>
      <c r="G1626" s="175">
        <v>5.17</v>
      </c>
      <c r="H1626" s="175">
        <v>37.880000000000003</v>
      </c>
      <c r="I1626" s="84">
        <v>47.35</v>
      </c>
      <c r="J1626" s="84"/>
      <c r="K1626" s="185">
        <v>131.35</v>
      </c>
      <c r="L1626" s="185">
        <f t="shared" si="161"/>
        <v>52.54</v>
      </c>
      <c r="M1626" s="185">
        <f>(L1626+L1627)*2.202</f>
        <v>246.74731199999999</v>
      </c>
      <c r="N1626" s="186">
        <f>M1626*$N$2</f>
        <v>308.43414000000001</v>
      </c>
      <c r="O1626" s="398">
        <v>0</v>
      </c>
    </row>
    <row r="1627" spans="1:15" ht="22.5" customHeight="1" x14ac:dyDescent="0.25">
      <c r="B1627" s="44"/>
      <c r="C1627" s="84"/>
      <c r="D1627" s="175" t="s">
        <v>126</v>
      </c>
      <c r="E1627" s="175"/>
      <c r="F1627" s="84">
        <v>0.4</v>
      </c>
      <c r="G1627" s="175">
        <v>5.18</v>
      </c>
      <c r="H1627" s="175"/>
      <c r="I1627" s="84"/>
      <c r="J1627" s="84"/>
      <c r="K1627" s="185">
        <v>148.79</v>
      </c>
      <c r="L1627" s="185">
        <f t="shared" si="161"/>
        <v>59.515999999999998</v>
      </c>
      <c r="M1627" s="185"/>
      <c r="N1627" s="186"/>
      <c r="O1627" s="398"/>
    </row>
    <row r="1628" spans="1:15" ht="31.5" customHeight="1" x14ac:dyDescent="0.25">
      <c r="B1628" s="44" t="s">
        <v>1358</v>
      </c>
      <c r="C1628" s="88"/>
      <c r="D1628" s="219"/>
      <c r="E1628" s="219"/>
      <c r="F1628" s="174"/>
      <c r="G1628" s="219"/>
      <c r="H1628" s="219"/>
      <c r="I1628" s="174"/>
      <c r="J1628" s="174"/>
      <c r="K1628" s="272"/>
      <c r="L1628" s="174"/>
      <c r="M1628" s="222"/>
      <c r="N1628" s="255"/>
      <c r="O1628" s="408"/>
    </row>
    <row r="1629" spans="1:15" ht="16.5" customHeight="1" x14ac:dyDescent="0.25">
      <c r="B1629" s="76" t="s">
        <v>278</v>
      </c>
      <c r="C1629" s="174" t="s">
        <v>203</v>
      </c>
      <c r="D1629" s="175" t="s">
        <v>171</v>
      </c>
      <c r="E1629" s="175"/>
      <c r="F1629" s="84">
        <v>0.39</v>
      </c>
      <c r="G1629" s="175">
        <v>5.04</v>
      </c>
      <c r="H1629" s="175">
        <v>37.44</v>
      </c>
      <c r="I1629" s="84">
        <v>46.79</v>
      </c>
      <c r="J1629" s="84"/>
      <c r="K1629" s="239">
        <v>131.35</v>
      </c>
      <c r="L1629" s="185">
        <f t="shared" ref="L1629:L1634" si="162">F1629*K1629</f>
        <v>51.226500000000001</v>
      </c>
      <c r="M1629" s="185">
        <f>(L1629+L1630)*2.202</f>
        <v>243.854985</v>
      </c>
      <c r="N1629" s="186">
        <f>M1629*$N$2</f>
        <v>304.81873124999998</v>
      </c>
      <c r="O1629" s="398">
        <v>0</v>
      </c>
    </row>
    <row r="1630" spans="1:15" ht="16.5" customHeight="1" x14ac:dyDescent="0.25">
      <c r="B1630" s="96"/>
      <c r="C1630" s="64"/>
      <c r="D1630" s="175" t="s">
        <v>126</v>
      </c>
      <c r="E1630" s="175"/>
      <c r="F1630" s="84">
        <v>0.4</v>
      </c>
      <c r="G1630" s="175">
        <v>5.81</v>
      </c>
      <c r="H1630" s="175"/>
      <c r="I1630" s="84"/>
      <c r="J1630" s="84"/>
      <c r="K1630" s="185">
        <v>148.79</v>
      </c>
      <c r="L1630" s="185">
        <f t="shared" si="162"/>
        <v>59.515999999999998</v>
      </c>
      <c r="M1630" s="185"/>
      <c r="N1630" s="186"/>
      <c r="O1630" s="398"/>
    </row>
    <row r="1631" spans="1:15" ht="16.5" customHeight="1" x14ac:dyDescent="0.25">
      <c r="B1631" s="75" t="s">
        <v>270</v>
      </c>
      <c r="C1631" s="84" t="s">
        <v>203</v>
      </c>
      <c r="D1631" s="175" t="s">
        <v>171</v>
      </c>
      <c r="E1631" s="175"/>
      <c r="F1631" s="84">
        <v>0.43</v>
      </c>
      <c r="G1631" s="175">
        <v>5.56</v>
      </c>
      <c r="H1631" s="175">
        <v>41.22</v>
      </c>
      <c r="I1631" s="84">
        <v>51.53</v>
      </c>
      <c r="J1631" s="84"/>
      <c r="K1631" s="239">
        <v>131.35</v>
      </c>
      <c r="L1631" s="185">
        <f t="shared" si="162"/>
        <v>56.480499999999999</v>
      </c>
      <c r="M1631" s="185">
        <f>(L1631+L1632)*2.202</f>
        <v>268.52971619999994</v>
      </c>
      <c r="N1631" s="186">
        <f>M1631*$N$2</f>
        <v>335.66214524999992</v>
      </c>
      <c r="O1631" s="398">
        <v>0</v>
      </c>
    </row>
    <row r="1632" spans="1:15" ht="16.5" customHeight="1" x14ac:dyDescent="0.25">
      <c r="B1632" s="75"/>
      <c r="C1632" s="84"/>
      <c r="D1632" s="175" t="s">
        <v>126</v>
      </c>
      <c r="E1632" s="175"/>
      <c r="F1632" s="84">
        <v>0.44</v>
      </c>
      <c r="G1632" s="175">
        <v>6.39</v>
      </c>
      <c r="H1632" s="175"/>
      <c r="I1632" s="84"/>
      <c r="J1632" s="84"/>
      <c r="K1632" s="185">
        <v>148.79</v>
      </c>
      <c r="L1632" s="185">
        <f t="shared" si="162"/>
        <v>65.46759999999999</v>
      </c>
      <c r="M1632" s="185"/>
      <c r="N1632" s="186"/>
      <c r="O1632" s="398"/>
    </row>
    <row r="1633" spans="2:15" ht="16.5" customHeight="1" x14ac:dyDescent="0.25">
      <c r="B1633" s="96" t="s">
        <v>212</v>
      </c>
      <c r="C1633" s="84" t="s">
        <v>203</v>
      </c>
      <c r="D1633" s="175" t="s">
        <v>171</v>
      </c>
      <c r="E1633" s="175"/>
      <c r="F1633" s="84">
        <v>0.47</v>
      </c>
      <c r="G1633" s="175">
        <v>6.07</v>
      </c>
      <c r="H1633" s="175">
        <v>44.51</v>
      </c>
      <c r="I1633" s="84">
        <v>55.64</v>
      </c>
      <c r="J1633" s="84"/>
      <c r="K1633" s="239">
        <v>131.35</v>
      </c>
      <c r="L1633" s="185">
        <f t="shared" si="162"/>
        <v>61.734499999999997</v>
      </c>
      <c r="M1633" s="185">
        <f>(L1633+L1634)*2.202</f>
        <v>289.92809159999996</v>
      </c>
      <c r="N1633" s="186">
        <f>M1633*$N$2</f>
        <v>362.41011449999996</v>
      </c>
      <c r="O1633" s="398">
        <v>0</v>
      </c>
    </row>
    <row r="1634" spans="2:15" ht="16.5" customHeight="1" x14ac:dyDescent="0.25">
      <c r="B1634" s="59"/>
      <c r="C1634" s="84"/>
      <c r="D1634" s="175" t="s">
        <v>126</v>
      </c>
      <c r="E1634" s="175"/>
      <c r="F1634" s="84">
        <v>0.47</v>
      </c>
      <c r="G1634" s="175">
        <v>6.83</v>
      </c>
      <c r="H1634" s="175"/>
      <c r="I1634" s="84"/>
      <c r="J1634" s="84"/>
      <c r="K1634" s="185">
        <v>148.79</v>
      </c>
      <c r="L1634" s="185">
        <f t="shared" si="162"/>
        <v>69.931299999999993</v>
      </c>
      <c r="M1634" s="185"/>
      <c r="N1634" s="186"/>
      <c r="O1634" s="398"/>
    </row>
    <row r="1635" spans="2:15" ht="16.5" customHeight="1" x14ac:dyDescent="0.25">
      <c r="B1635" s="76" t="s">
        <v>1359</v>
      </c>
      <c r="C1635" s="174"/>
      <c r="D1635" s="175"/>
      <c r="E1635" s="175"/>
      <c r="F1635" s="84"/>
      <c r="G1635" s="175"/>
      <c r="H1635" s="175"/>
      <c r="I1635" s="84"/>
      <c r="J1635" s="84"/>
      <c r="K1635" s="239"/>
      <c r="L1635" s="84"/>
      <c r="M1635" s="185"/>
      <c r="N1635" s="186"/>
      <c r="O1635" s="398"/>
    </row>
    <row r="1636" spans="2:15" ht="16.5" customHeight="1" x14ac:dyDescent="0.25">
      <c r="B1636" s="76" t="s">
        <v>1360</v>
      </c>
      <c r="C1636" s="84" t="s">
        <v>49</v>
      </c>
      <c r="D1636" s="175" t="s">
        <v>171</v>
      </c>
      <c r="E1636" s="175"/>
      <c r="F1636" s="84">
        <v>2.11</v>
      </c>
      <c r="G1636" s="175">
        <v>27.26</v>
      </c>
      <c r="H1636" s="175">
        <v>199.82</v>
      </c>
      <c r="I1636" s="84">
        <v>249.78</v>
      </c>
      <c r="J1636" s="84"/>
      <c r="K1636" s="239">
        <v>131.35</v>
      </c>
      <c r="L1636" s="185">
        <f t="shared" ref="L1636:L1647" si="163">F1636*K1636</f>
        <v>277.14849999999996</v>
      </c>
      <c r="M1636" s="185">
        <f>(L1636+L1637)*2.202</f>
        <v>1301.5920707999999</v>
      </c>
      <c r="N1636" s="186">
        <f>M1636*$N$2</f>
        <v>1626.9900884999997</v>
      </c>
      <c r="O1636" s="398">
        <v>0</v>
      </c>
    </row>
    <row r="1637" spans="2:15" ht="16.5" customHeight="1" x14ac:dyDescent="0.25">
      <c r="B1637" s="76"/>
      <c r="C1637" s="180"/>
      <c r="D1637" s="175" t="s">
        <v>126</v>
      </c>
      <c r="E1637" s="175"/>
      <c r="F1637" s="84">
        <v>2.11</v>
      </c>
      <c r="G1637" s="175">
        <v>30.66</v>
      </c>
      <c r="H1637" s="175"/>
      <c r="I1637" s="84"/>
      <c r="J1637" s="84"/>
      <c r="K1637" s="185">
        <v>148.79</v>
      </c>
      <c r="L1637" s="185">
        <f t="shared" si="163"/>
        <v>313.94689999999997</v>
      </c>
      <c r="M1637" s="185"/>
      <c r="N1637" s="186"/>
      <c r="O1637" s="398"/>
    </row>
    <row r="1638" spans="2:15" ht="16.5" customHeight="1" x14ac:dyDescent="0.25">
      <c r="B1638" s="160" t="s">
        <v>1361</v>
      </c>
      <c r="C1638" s="84" t="s">
        <v>49</v>
      </c>
      <c r="D1638" s="175" t="s">
        <v>171</v>
      </c>
      <c r="E1638" s="175"/>
      <c r="F1638" s="84">
        <v>2.34</v>
      </c>
      <c r="G1638" s="175">
        <v>30.23</v>
      </c>
      <c r="H1638" s="175">
        <v>222.11</v>
      </c>
      <c r="I1638" s="84">
        <v>277.63</v>
      </c>
      <c r="J1638" s="84"/>
      <c r="K1638" s="239">
        <v>131.35</v>
      </c>
      <c r="L1638" s="185">
        <f t="shared" si="163"/>
        <v>307.35899999999998</v>
      </c>
      <c r="M1638" s="185">
        <f>(L1638+L1639)*2.202</f>
        <v>1446.7481309999998</v>
      </c>
      <c r="N1638" s="186">
        <f>M1638*$N$2</f>
        <v>1808.4351637499999</v>
      </c>
      <c r="O1638" s="398">
        <v>0</v>
      </c>
    </row>
    <row r="1639" spans="2:15" ht="16.5" customHeight="1" x14ac:dyDescent="0.25">
      <c r="B1639" s="44"/>
      <c r="C1639" s="84"/>
      <c r="D1639" s="175" t="s">
        <v>126</v>
      </c>
      <c r="E1639" s="175"/>
      <c r="F1639" s="84">
        <v>2.35</v>
      </c>
      <c r="G1639" s="175">
        <v>34.15</v>
      </c>
      <c r="H1639" s="175"/>
      <c r="I1639" s="84"/>
      <c r="J1639" s="84"/>
      <c r="K1639" s="185">
        <v>148.79</v>
      </c>
      <c r="L1639" s="185">
        <f t="shared" si="163"/>
        <v>349.65649999999999</v>
      </c>
      <c r="M1639" s="185"/>
      <c r="N1639" s="186"/>
      <c r="O1639" s="398"/>
    </row>
    <row r="1640" spans="2:15" ht="22.5" customHeight="1" x14ac:dyDescent="0.25">
      <c r="B1640" s="160" t="s">
        <v>1362</v>
      </c>
      <c r="C1640" s="174" t="s">
        <v>49</v>
      </c>
      <c r="D1640" s="175" t="s">
        <v>171</v>
      </c>
      <c r="E1640" s="175"/>
      <c r="F1640" s="84">
        <v>3.66</v>
      </c>
      <c r="G1640" s="175">
        <v>47.29</v>
      </c>
      <c r="H1640" s="175">
        <v>346.61</v>
      </c>
      <c r="I1640" s="84">
        <v>433.26</v>
      </c>
      <c r="J1640" s="84"/>
      <c r="K1640" s="239">
        <v>131.35</v>
      </c>
      <c r="L1640" s="185">
        <f t="shared" si="163"/>
        <v>480.74099999999999</v>
      </c>
      <c r="M1640" s="185">
        <f>(L1640+L1641)*2.202</f>
        <v>2257.7379047999998</v>
      </c>
      <c r="N1640" s="186">
        <f>M1640*$N$2</f>
        <v>2822.1723809999999</v>
      </c>
      <c r="O1640" s="398">
        <v>0</v>
      </c>
    </row>
    <row r="1641" spans="2:15" ht="18.75" customHeight="1" x14ac:dyDescent="0.25">
      <c r="B1641" s="96"/>
      <c r="C1641" s="84"/>
      <c r="D1641" s="175" t="s">
        <v>126</v>
      </c>
      <c r="E1641" s="175"/>
      <c r="F1641" s="84">
        <v>3.66</v>
      </c>
      <c r="G1641" s="175">
        <v>53.18</v>
      </c>
      <c r="H1641" s="175"/>
      <c r="I1641" s="84"/>
      <c r="J1641" s="84"/>
      <c r="K1641" s="185">
        <v>148.79</v>
      </c>
      <c r="L1641" s="185">
        <f t="shared" si="163"/>
        <v>544.57140000000004</v>
      </c>
      <c r="M1641" s="185"/>
      <c r="N1641" s="186"/>
      <c r="O1641" s="398"/>
    </row>
    <row r="1642" spans="2:15" ht="16.5" customHeight="1" x14ac:dyDescent="0.25">
      <c r="B1642" s="96" t="s">
        <v>1363</v>
      </c>
      <c r="C1642" s="174" t="s">
        <v>49</v>
      </c>
      <c r="D1642" s="175" t="s">
        <v>171</v>
      </c>
      <c r="E1642" s="175"/>
      <c r="F1642" s="84">
        <v>4.83</v>
      </c>
      <c r="G1642" s="175">
        <v>62.4</v>
      </c>
      <c r="H1642" s="175">
        <v>457.41</v>
      </c>
      <c r="I1642" s="84">
        <v>571.77</v>
      </c>
      <c r="J1642" s="84"/>
      <c r="K1642" s="239">
        <v>131.35</v>
      </c>
      <c r="L1642" s="185">
        <f t="shared" si="163"/>
        <v>634.42049999999995</v>
      </c>
      <c r="M1642" s="185">
        <f>(L1642+L1643)*2.202</f>
        <v>2979.4737924000001</v>
      </c>
      <c r="N1642" s="186">
        <f>M1642*$N$2</f>
        <v>3724.3422405000001</v>
      </c>
      <c r="O1642" s="398">
        <v>0</v>
      </c>
    </row>
    <row r="1643" spans="2:15" ht="16.5" customHeight="1" x14ac:dyDescent="0.25">
      <c r="B1643" s="75"/>
      <c r="C1643" s="84"/>
      <c r="D1643" s="175" t="s">
        <v>126</v>
      </c>
      <c r="E1643" s="175"/>
      <c r="F1643" s="84">
        <v>4.83</v>
      </c>
      <c r="G1643" s="175">
        <v>70.16</v>
      </c>
      <c r="H1643" s="175"/>
      <c r="I1643" s="84"/>
      <c r="J1643" s="84"/>
      <c r="K1643" s="185">
        <v>148.79</v>
      </c>
      <c r="L1643" s="185">
        <f t="shared" si="163"/>
        <v>718.65570000000002</v>
      </c>
      <c r="M1643" s="185"/>
      <c r="N1643" s="186"/>
      <c r="O1643" s="398"/>
    </row>
    <row r="1644" spans="2:15" ht="16.5" customHeight="1" x14ac:dyDescent="0.25">
      <c r="B1644" s="59" t="s">
        <v>1364</v>
      </c>
      <c r="C1644" s="84" t="s">
        <v>49</v>
      </c>
      <c r="D1644" s="175" t="s">
        <v>171</v>
      </c>
      <c r="E1644" s="175"/>
      <c r="F1644" s="84">
        <v>5.91</v>
      </c>
      <c r="G1644" s="175">
        <v>76.36</v>
      </c>
      <c r="H1644" s="175">
        <v>559.69000000000005</v>
      </c>
      <c r="I1644" s="84">
        <v>699.61</v>
      </c>
      <c r="J1644" s="84"/>
      <c r="K1644" s="239">
        <v>131.35</v>
      </c>
      <c r="L1644" s="185">
        <f t="shared" si="163"/>
        <v>776.27850000000001</v>
      </c>
      <c r="M1644" s="185">
        <f>(L1644+L1645)*2.202</f>
        <v>3645.6915347999998</v>
      </c>
      <c r="N1644" s="186">
        <f>M1644*$N$2</f>
        <v>4557.1144184999994</v>
      </c>
      <c r="O1644" s="398">
        <v>0</v>
      </c>
    </row>
    <row r="1645" spans="2:15" ht="16.5" customHeight="1" x14ac:dyDescent="0.25">
      <c r="B1645" s="96"/>
      <c r="C1645" s="84"/>
      <c r="D1645" s="175" t="s">
        <v>126</v>
      </c>
      <c r="E1645" s="175"/>
      <c r="F1645" s="84">
        <v>5.91</v>
      </c>
      <c r="G1645" s="175">
        <v>85.67</v>
      </c>
      <c r="H1645" s="175"/>
      <c r="I1645" s="84"/>
      <c r="J1645" s="84"/>
      <c r="K1645" s="185">
        <v>148.79</v>
      </c>
      <c r="L1645" s="185">
        <f t="shared" si="163"/>
        <v>879.34889999999996</v>
      </c>
      <c r="M1645" s="185"/>
      <c r="N1645" s="186"/>
      <c r="O1645" s="398"/>
    </row>
    <row r="1646" spans="2:15" ht="19.5" customHeight="1" x14ac:dyDescent="0.25">
      <c r="B1646" s="75" t="s">
        <v>1365</v>
      </c>
      <c r="C1646" s="84" t="s">
        <v>49</v>
      </c>
      <c r="D1646" s="175" t="s">
        <v>171</v>
      </c>
      <c r="E1646" s="175"/>
      <c r="F1646" s="84">
        <v>7.27</v>
      </c>
      <c r="G1646" s="175">
        <v>93.93</v>
      </c>
      <c r="H1646" s="175">
        <v>688.49</v>
      </c>
      <c r="I1646" s="84">
        <v>860.61</v>
      </c>
      <c r="J1646" s="84"/>
      <c r="K1646" s="185">
        <v>131.35</v>
      </c>
      <c r="L1646" s="185">
        <f t="shared" si="163"/>
        <v>954.91449999999986</v>
      </c>
      <c r="M1646" s="185">
        <f>(L1646+L1647)*2.202</f>
        <v>4484.6323955999997</v>
      </c>
      <c r="N1646" s="186">
        <f>M1646*$N$2</f>
        <v>5605.7904944999991</v>
      </c>
      <c r="O1646" s="398">
        <v>0</v>
      </c>
    </row>
    <row r="1647" spans="2:15" ht="15.75" customHeight="1" x14ac:dyDescent="0.25">
      <c r="B1647" s="44"/>
      <c r="C1647" s="174"/>
      <c r="D1647" s="219" t="s">
        <v>126</v>
      </c>
      <c r="E1647" s="219"/>
      <c r="F1647" s="174">
        <v>7.27</v>
      </c>
      <c r="G1647" s="219">
        <v>105.63</v>
      </c>
      <c r="H1647" s="219"/>
      <c r="I1647" s="174"/>
      <c r="J1647" s="174"/>
      <c r="K1647" s="222">
        <v>148.79</v>
      </c>
      <c r="L1647" s="222">
        <f t="shared" si="163"/>
        <v>1081.7032999999999</v>
      </c>
      <c r="M1647" s="185"/>
      <c r="N1647" s="186"/>
      <c r="O1647" s="398"/>
    </row>
    <row r="1648" spans="2:15" ht="19.5" customHeight="1" x14ac:dyDescent="0.25">
      <c r="B1648" s="59" t="s">
        <v>1366</v>
      </c>
      <c r="C1648" s="84"/>
      <c r="D1648" s="175"/>
      <c r="E1648" s="175"/>
      <c r="F1648" s="84"/>
      <c r="G1648" s="175"/>
      <c r="H1648" s="175"/>
      <c r="I1648" s="84"/>
      <c r="J1648" s="84"/>
      <c r="K1648" s="185"/>
      <c r="L1648" s="84"/>
      <c r="M1648" s="185"/>
      <c r="N1648" s="186"/>
      <c r="O1648" s="398"/>
    </row>
    <row r="1649" spans="1:16" ht="19.5" customHeight="1" x14ac:dyDescent="0.25">
      <c r="B1649" s="61" t="s">
        <v>1367</v>
      </c>
      <c r="C1649" s="174" t="s">
        <v>49</v>
      </c>
      <c r="D1649" s="219" t="s">
        <v>171</v>
      </c>
      <c r="E1649" s="219"/>
      <c r="F1649" s="174">
        <v>2.93</v>
      </c>
      <c r="G1649" s="219">
        <v>37.86</v>
      </c>
      <c r="H1649" s="219">
        <v>277.48</v>
      </c>
      <c r="I1649" s="174">
        <v>346.65</v>
      </c>
      <c r="J1649" s="174"/>
      <c r="K1649" s="239">
        <v>131.35</v>
      </c>
      <c r="L1649" s="185">
        <f t="shared" ref="L1649:L1662" si="164">F1649*K1649</f>
        <v>384.85550000000001</v>
      </c>
      <c r="M1649" s="185">
        <f>(L1649+L1650)*2.202</f>
        <v>1807.4240603999999</v>
      </c>
      <c r="N1649" s="186">
        <f>M1649*$N$2</f>
        <v>2259.2800754999998</v>
      </c>
      <c r="O1649" s="398">
        <v>0</v>
      </c>
    </row>
    <row r="1650" spans="1:16" ht="19.5" customHeight="1" x14ac:dyDescent="0.25">
      <c r="B1650" s="44"/>
      <c r="C1650" s="64"/>
      <c r="D1650" s="175" t="s">
        <v>126</v>
      </c>
      <c r="E1650" s="175"/>
      <c r="F1650" s="84">
        <v>2.93</v>
      </c>
      <c r="G1650" s="175">
        <v>42.57</v>
      </c>
      <c r="H1650" s="175"/>
      <c r="I1650" s="84"/>
      <c r="J1650" s="84"/>
      <c r="K1650" s="185">
        <v>148.79</v>
      </c>
      <c r="L1650" s="185">
        <f t="shared" si="164"/>
        <v>435.9547</v>
      </c>
      <c r="M1650" s="185"/>
      <c r="N1650" s="186"/>
      <c r="O1650" s="398"/>
    </row>
    <row r="1651" spans="1:16" ht="19.5" customHeight="1" x14ac:dyDescent="0.25">
      <c r="B1651" s="160" t="s">
        <v>1368</v>
      </c>
      <c r="C1651" s="84" t="s">
        <v>49</v>
      </c>
      <c r="D1651" s="175" t="s">
        <v>171</v>
      </c>
      <c r="E1651" s="175"/>
      <c r="F1651" s="84">
        <v>4.75</v>
      </c>
      <c r="G1651" s="175">
        <v>61.37</v>
      </c>
      <c r="H1651" s="175">
        <v>449.84</v>
      </c>
      <c r="I1651" s="84">
        <v>562.29999999999995</v>
      </c>
      <c r="J1651" s="84"/>
      <c r="K1651" s="239">
        <v>131.35</v>
      </c>
      <c r="L1651" s="185">
        <f t="shared" si="164"/>
        <v>623.91250000000002</v>
      </c>
      <c r="M1651" s="185">
        <f>(L1651+L1652)*2.202</f>
        <v>2930.1243299999996</v>
      </c>
      <c r="N1651" s="186">
        <f>M1651*$N$2</f>
        <v>3662.6554124999993</v>
      </c>
      <c r="O1651" s="398">
        <v>0</v>
      </c>
    </row>
    <row r="1652" spans="1:16" ht="19.5" customHeight="1" x14ac:dyDescent="0.25">
      <c r="B1652" s="211"/>
      <c r="C1652" s="248"/>
      <c r="D1652" s="249" t="s">
        <v>126</v>
      </c>
      <c r="E1652" s="249"/>
      <c r="F1652" s="248">
        <v>4.75</v>
      </c>
      <c r="G1652" s="249">
        <v>69.02</v>
      </c>
      <c r="H1652" s="249"/>
      <c r="I1652" s="248"/>
      <c r="J1652" s="248"/>
      <c r="K1652" s="250">
        <v>148.79</v>
      </c>
      <c r="L1652" s="250">
        <f t="shared" si="164"/>
        <v>706.75249999999994</v>
      </c>
      <c r="M1652" s="250"/>
      <c r="N1652" s="251"/>
      <c r="O1652" s="405"/>
    </row>
    <row r="1653" spans="1:16" ht="18.75" customHeight="1" x14ac:dyDescent="0.25">
      <c r="B1653" s="96" t="s">
        <v>1369</v>
      </c>
      <c r="C1653" s="174" t="s">
        <v>49</v>
      </c>
      <c r="D1653" s="219" t="s">
        <v>171</v>
      </c>
      <c r="E1653" s="219"/>
      <c r="F1653" s="222">
        <v>6.3</v>
      </c>
      <c r="G1653" s="219">
        <v>81.400000000000006</v>
      </c>
      <c r="H1653" s="219">
        <v>596.63</v>
      </c>
      <c r="I1653" s="174">
        <v>745.78</v>
      </c>
      <c r="J1653" s="174"/>
      <c r="K1653" s="272">
        <v>131.35</v>
      </c>
      <c r="L1653" s="222">
        <f t="shared" si="164"/>
        <v>827.505</v>
      </c>
      <c r="M1653" s="222">
        <f>(L1653+L1654)*2.202</f>
        <v>3886.270164</v>
      </c>
      <c r="N1653" s="223">
        <f>M1653*$N$2</f>
        <v>4857.8377049999999</v>
      </c>
      <c r="O1653" s="402">
        <v>0</v>
      </c>
    </row>
    <row r="1654" spans="1:16" ht="18.75" customHeight="1" x14ac:dyDescent="0.25">
      <c r="B1654" s="160"/>
      <c r="C1654" s="84"/>
      <c r="D1654" s="175" t="s">
        <v>126</v>
      </c>
      <c r="E1654" s="175"/>
      <c r="F1654" s="185">
        <v>6.3</v>
      </c>
      <c r="G1654" s="175">
        <v>91.54</v>
      </c>
      <c r="H1654" s="175"/>
      <c r="I1654" s="84"/>
      <c r="J1654" s="84"/>
      <c r="K1654" s="185">
        <v>148.79</v>
      </c>
      <c r="L1654" s="185">
        <f t="shared" si="164"/>
        <v>937.37699999999995</v>
      </c>
      <c r="M1654" s="185"/>
      <c r="N1654" s="186"/>
      <c r="O1654" s="398"/>
    </row>
    <row r="1655" spans="1:16" ht="18.75" customHeight="1" x14ac:dyDescent="0.25">
      <c r="B1655" s="474" t="s">
        <v>1370</v>
      </c>
      <c r="C1655" s="261" t="s">
        <v>49</v>
      </c>
      <c r="D1655" s="175" t="s">
        <v>171</v>
      </c>
      <c r="E1655" s="234"/>
      <c r="F1655" s="309">
        <v>7.4</v>
      </c>
      <c r="G1655" s="234">
        <v>95.61</v>
      </c>
      <c r="H1655" s="234">
        <v>700.8</v>
      </c>
      <c r="I1655" s="235">
        <v>876</v>
      </c>
      <c r="J1655" s="84"/>
      <c r="K1655" s="239">
        <v>131.35</v>
      </c>
      <c r="L1655" s="185">
        <f t="shared" si="164"/>
        <v>971.99</v>
      </c>
      <c r="M1655" s="185">
        <f>(L1655+L1656)*2.202</f>
        <v>4564.825272</v>
      </c>
      <c r="N1655" s="186">
        <f>M1655*$N$2</f>
        <v>5706.0315900000005</v>
      </c>
      <c r="O1655" s="398">
        <v>0</v>
      </c>
    </row>
    <row r="1656" spans="1:16" ht="18.75" customHeight="1" x14ac:dyDescent="0.25">
      <c r="B1656" s="474"/>
      <c r="C1656" s="84"/>
      <c r="D1656" s="175" t="s">
        <v>126</v>
      </c>
      <c r="E1656" s="308"/>
      <c r="F1656" s="309">
        <v>7.4</v>
      </c>
      <c r="G1656" s="234">
        <v>107.52</v>
      </c>
      <c r="H1656" s="234"/>
      <c r="I1656" s="235"/>
      <c r="J1656" s="84"/>
      <c r="K1656" s="185">
        <v>148.79</v>
      </c>
      <c r="L1656" s="185">
        <f t="shared" si="164"/>
        <v>1101.046</v>
      </c>
      <c r="M1656" s="185"/>
      <c r="N1656" s="186"/>
      <c r="O1656" s="398"/>
    </row>
    <row r="1657" spans="1:16" ht="18.75" customHeight="1" x14ac:dyDescent="0.25">
      <c r="B1657" s="474" t="s">
        <v>1371</v>
      </c>
      <c r="C1657" s="264" t="s">
        <v>49</v>
      </c>
      <c r="D1657" s="175" t="s">
        <v>305</v>
      </c>
      <c r="E1657" s="308"/>
      <c r="F1657" s="309">
        <v>3.1</v>
      </c>
      <c r="G1657" s="234">
        <v>40.049999999999997</v>
      </c>
      <c r="H1657" s="234">
        <v>594.33000000000004</v>
      </c>
      <c r="I1657" s="235">
        <v>742.91</v>
      </c>
      <c r="J1657" s="84"/>
      <c r="K1657" s="239">
        <v>131.35</v>
      </c>
      <c r="L1657" s="185">
        <f t="shared" si="164"/>
        <v>407.185</v>
      </c>
      <c r="M1657" s="185">
        <f>(L1657+L1658)*2.202</f>
        <v>3878.1051479999992</v>
      </c>
      <c r="N1657" s="186">
        <f>M1657*$N$2</f>
        <v>4847.6314349999993</v>
      </c>
      <c r="O1657" s="398">
        <v>0</v>
      </c>
    </row>
    <row r="1658" spans="1:16" ht="18.75" customHeight="1" x14ac:dyDescent="0.25">
      <c r="B1658" s="474"/>
      <c r="C1658" s="264"/>
      <c r="D1658" s="175" t="s">
        <v>126</v>
      </c>
      <c r="E1658" s="234"/>
      <c r="F1658" s="309">
        <v>9.1</v>
      </c>
      <c r="G1658" s="234">
        <v>132.22</v>
      </c>
      <c r="H1658" s="234"/>
      <c r="I1658" s="235"/>
      <c r="J1658" s="84"/>
      <c r="K1658" s="185">
        <v>148.79</v>
      </c>
      <c r="L1658" s="185">
        <f t="shared" si="164"/>
        <v>1353.9889999999998</v>
      </c>
      <c r="M1658" s="185"/>
      <c r="N1658" s="186"/>
      <c r="O1658" s="398"/>
    </row>
    <row r="1659" spans="1:16" ht="21" customHeight="1" x14ac:dyDescent="0.25">
      <c r="B1659" s="474" t="s">
        <v>1372</v>
      </c>
      <c r="C1659" s="84" t="s">
        <v>105</v>
      </c>
      <c r="D1659" s="175" t="s">
        <v>305</v>
      </c>
      <c r="E1659" s="234"/>
      <c r="F1659" s="235">
        <v>1.6</v>
      </c>
      <c r="G1659" s="234">
        <v>20.672000000000001</v>
      </c>
      <c r="H1659" s="234">
        <v>151.53</v>
      </c>
      <c r="I1659" s="235">
        <v>189.41</v>
      </c>
      <c r="J1659" s="84"/>
      <c r="K1659" s="239">
        <v>131.35</v>
      </c>
      <c r="L1659" s="185">
        <f t="shared" si="164"/>
        <v>210.16</v>
      </c>
      <c r="M1659" s="185">
        <f>(L1659+L1660)*2.202</f>
        <v>986.98924799999998</v>
      </c>
      <c r="N1659" s="186">
        <f>M1659*$N$2</f>
        <v>1233.7365600000001</v>
      </c>
      <c r="O1659" s="398">
        <v>0</v>
      </c>
    </row>
    <row r="1660" spans="1:16" ht="21" customHeight="1" x14ac:dyDescent="0.25">
      <c r="B1660" s="474"/>
      <c r="C1660" s="84"/>
      <c r="D1660" s="175" t="s">
        <v>126</v>
      </c>
      <c r="E1660" s="234"/>
      <c r="F1660" s="309">
        <v>1.6</v>
      </c>
      <c r="G1660" s="234">
        <v>23.25</v>
      </c>
      <c r="H1660" s="234"/>
      <c r="I1660" s="235"/>
      <c r="J1660" s="84"/>
      <c r="K1660" s="185">
        <v>148.79</v>
      </c>
      <c r="L1660" s="185">
        <f t="shared" si="164"/>
        <v>238.06399999999999</v>
      </c>
      <c r="M1660" s="185"/>
      <c r="N1660" s="186"/>
      <c r="O1660" s="398"/>
    </row>
    <row r="1661" spans="1:16" ht="15" customHeight="1" x14ac:dyDescent="0.25">
      <c r="A1661" s="113"/>
      <c r="B1661" s="509" t="s">
        <v>1373</v>
      </c>
      <c r="C1661" s="84" t="s">
        <v>1374</v>
      </c>
      <c r="D1661" s="175" t="s">
        <v>305</v>
      </c>
      <c r="E1661" s="234"/>
      <c r="F1661" s="235">
        <v>0.72</v>
      </c>
      <c r="G1661" s="234">
        <v>9.3000000000000007</v>
      </c>
      <c r="H1661" s="234">
        <v>88.19</v>
      </c>
      <c r="I1661" s="235">
        <v>85.23</v>
      </c>
      <c r="J1661" s="84"/>
      <c r="K1661" s="239">
        <v>131.35</v>
      </c>
      <c r="L1661" s="185">
        <f t="shared" si="164"/>
        <v>94.571999999999989</v>
      </c>
      <c r="M1661" s="185">
        <f>(L1661+L1662)*2.202</f>
        <v>444.14516159999988</v>
      </c>
      <c r="N1661" s="186">
        <f>M1661*$N$2</f>
        <v>555.18145199999981</v>
      </c>
      <c r="O1661" s="398">
        <v>0</v>
      </c>
      <c r="P1661" s="113"/>
    </row>
    <row r="1662" spans="1:16" s="34" customFormat="1" ht="15.75" x14ac:dyDescent="0.25">
      <c r="A1662" s="40"/>
      <c r="B1662" s="509"/>
      <c r="C1662" s="248"/>
      <c r="D1662" s="175" t="s">
        <v>126</v>
      </c>
      <c r="E1662" s="249"/>
      <c r="F1662" s="248">
        <v>0.72</v>
      </c>
      <c r="G1662" s="249">
        <v>10.46</v>
      </c>
      <c r="H1662" s="249"/>
      <c r="I1662" s="248"/>
      <c r="J1662" s="248"/>
      <c r="K1662" s="185">
        <v>148.79</v>
      </c>
      <c r="L1662" s="250">
        <f t="shared" si="164"/>
        <v>107.12879999999998</v>
      </c>
      <c r="M1662" s="250"/>
      <c r="N1662" s="269"/>
      <c r="O1662" s="409"/>
      <c r="P1662" s="40"/>
    </row>
    <row r="1663" spans="1:16" x14ac:dyDescent="0.25">
      <c r="A1663" s="113"/>
      <c r="B1663" s="343"/>
      <c r="C1663" s="191"/>
      <c r="D1663" s="344"/>
      <c r="E1663" s="344"/>
      <c r="F1663" s="344"/>
      <c r="G1663" s="344"/>
      <c r="H1663" s="344"/>
      <c r="I1663" s="345"/>
      <c r="J1663" s="346"/>
      <c r="K1663" s="347"/>
      <c r="L1663" s="191"/>
      <c r="M1663" s="347"/>
      <c r="N1663" s="348"/>
      <c r="O1663" s="411"/>
      <c r="P1663" s="113"/>
    </row>
    <row r="1664" spans="1:16" ht="15.75" x14ac:dyDescent="0.25">
      <c r="A1664" s="113"/>
      <c r="B1664" s="35" t="s">
        <v>1375</v>
      </c>
      <c r="C1664" s="36"/>
      <c r="D1664" s="37"/>
      <c r="E1664" s="37"/>
      <c r="F1664" s="37"/>
      <c r="G1664" s="37"/>
      <c r="H1664" s="37"/>
      <c r="I1664" s="349"/>
      <c r="J1664" s="350"/>
      <c r="K1664" s="38"/>
      <c r="L1664" s="36"/>
      <c r="M1664" s="38"/>
      <c r="N1664" s="39"/>
      <c r="O1664" s="379"/>
      <c r="P1664" s="113"/>
    </row>
    <row r="1665" spans="1:16" x14ac:dyDescent="0.25">
      <c r="A1665" s="113"/>
      <c r="B1665" s="195"/>
      <c r="C1665" s="117"/>
      <c r="D1665" s="115"/>
      <c r="E1665" s="115"/>
      <c r="F1665" s="115"/>
      <c r="G1665" s="115"/>
      <c r="H1665" s="115"/>
      <c r="I1665" s="117"/>
      <c r="J1665" s="117"/>
      <c r="K1665" s="116"/>
      <c r="L1665" s="117"/>
      <c r="M1665" s="116"/>
      <c r="N1665" s="147"/>
      <c r="O1665" s="392"/>
      <c r="P1665" s="113"/>
    </row>
    <row r="1666" spans="1:16" ht="15" customHeight="1" x14ac:dyDescent="0.25">
      <c r="B1666" s="448" t="s">
        <v>13</v>
      </c>
      <c r="C1666" s="449" t="s">
        <v>14</v>
      </c>
      <c r="D1666" s="449" t="s">
        <v>15</v>
      </c>
      <c r="E1666" s="449" t="s">
        <v>1174</v>
      </c>
      <c r="F1666" s="449" t="s">
        <v>1297</v>
      </c>
      <c r="G1666" s="449" t="s">
        <v>1298</v>
      </c>
      <c r="H1666" s="449" t="s">
        <v>760</v>
      </c>
      <c r="I1666" s="477" t="s">
        <v>19</v>
      </c>
      <c r="J1666" s="477"/>
      <c r="K1666" s="448" t="s">
        <v>20</v>
      </c>
      <c r="L1666" s="449" t="s">
        <v>17</v>
      </c>
      <c r="M1666" s="452" t="s">
        <v>21</v>
      </c>
      <c r="N1666" s="453" t="s">
        <v>19</v>
      </c>
      <c r="O1666" s="453"/>
    </row>
    <row r="1667" spans="1:16" ht="50.25" customHeight="1" x14ac:dyDescent="0.25">
      <c r="B1667" s="448"/>
      <c r="C1667" s="449"/>
      <c r="D1667" s="449"/>
      <c r="E1667" s="449"/>
      <c r="F1667" s="449"/>
      <c r="G1667" s="449"/>
      <c r="H1667" s="449"/>
      <c r="I1667" s="120" t="s">
        <v>1299</v>
      </c>
      <c r="J1667" s="43" t="s">
        <v>23</v>
      </c>
      <c r="K1667" s="448"/>
      <c r="L1667" s="449"/>
      <c r="M1667" s="452"/>
      <c r="N1667" s="42" t="s">
        <v>22</v>
      </c>
      <c r="O1667" s="380" t="s">
        <v>23</v>
      </c>
    </row>
    <row r="1668" spans="1:16" ht="36" customHeight="1" x14ac:dyDescent="0.25">
      <c r="B1668" s="492" t="s">
        <v>1376</v>
      </c>
      <c r="C1668" s="172" t="s">
        <v>295</v>
      </c>
      <c r="D1668" s="212" t="s">
        <v>563</v>
      </c>
      <c r="E1668" s="230"/>
      <c r="F1668" s="295">
        <v>2.5499999999999998</v>
      </c>
      <c r="G1668" s="230">
        <v>37.049999999999997</v>
      </c>
      <c r="H1668" s="230">
        <v>274.57</v>
      </c>
      <c r="I1668" s="295">
        <v>343.21</v>
      </c>
      <c r="J1668" s="172"/>
      <c r="K1668" s="213">
        <v>148.79</v>
      </c>
      <c r="L1668" s="213">
        <f t="shared" ref="L1668:L1702" si="165">F1668*K1668</f>
        <v>379.41449999999998</v>
      </c>
      <c r="M1668" s="213">
        <f>(L1668+L1669)*2.202</f>
        <v>1809.2413709999996</v>
      </c>
      <c r="N1668" s="214">
        <f>M1668*$N$2</f>
        <v>2261.5517137499996</v>
      </c>
      <c r="O1668" s="401">
        <v>0</v>
      </c>
    </row>
    <row r="1669" spans="1:16" ht="24" customHeight="1" x14ac:dyDescent="0.25">
      <c r="B1669" s="492"/>
      <c r="C1669" s="84"/>
      <c r="D1669" s="175" t="s">
        <v>200</v>
      </c>
      <c r="E1669" s="215"/>
      <c r="F1669" s="216">
        <v>2.5499999999999998</v>
      </c>
      <c r="G1669" s="215">
        <v>42.53</v>
      </c>
      <c r="H1669" s="215"/>
      <c r="I1669" s="216"/>
      <c r="J1669" s="84"/>
      <c r="K1669" s="57">
        <v>173.42</v>
      </c>
      <c r="L1669" s="185">
        <f t="shared" si="165"/>
        <v>442.22099999999995</v>
      </c>
      <c r="M1669" s="185"/>
      <c r="N1669" s="186"/>
      <c r="O1669" s="398"/>
    </row>
    <row r="1670" spans="1:16" ht="28.5" customHeight="1" x14ac:dyDescent="0.25">
      <c r="B1670" s="61" t="s">
        <v>1377</v>
      </c>
      <c r="C1670" s="180" t="s">
        <v>295</v>
      </c>
      <c r="D1670" s="219" t="s">
        <v>126</v>
      </c>
      <c r="E1670" s="220"/>
      <c r="F1670" s="221">
        <v>3.76</v>
      </c>
      <c r="G1670" s="220" t="s">
        <v>1378</v>
      </c>
      <c r="H1670" s="220">
        <v>188.48</v>
      </c>
      <c r="I1670" s="221">
        <v>235.6</v>
      </c>
      <c r="J1670" s="174"/>
      <c r="K1670" s="222">
        <v>148.79</v>
      </c>
      <c r="L1670" s="222">
        <f t="shared" si="165"/>
        <v>559.45039999999995</v>
      </c>
      <c r="M1670" s="222">
        <f>L1670*2.202</f>
        <v>1231.9097807999999</v>
      </c>
      <c r="N1670" s="223">
        <f>M1670*$N$2</f>
        <v>1539.8872259999998</v>
      </c>
      <c r="O1670" s="402">
        <v>0</v>
      </c>
    </row>
    <row r="1671" spans="1:16" ht="24" customHeight="1" x14ac:dyDescent="0.25">
      <c r="B1671" s="474" t="s">
        <v>1379</v>
      </c>
      <c r="C1671" s="84"/>
      <c r="D1671" s="175" t="s">
        <v>126</v>
      </c>
      <c r="E1671" s="215"/>
      <c r="F1671" s="216">
        <v>4.24</v>
      </c>
      <c r="G1671" s="215">
        <v>61.61</v>
      </c>
      <c r="H1671" s="215">
        <v>456.54</v>
      </c>
      <c r="I1671" s="216">
        <v>570.66999999999996</v>
      </c>
      <c r="J1671" s="84"/>
      <c r="K1671" s="185">
        <v>148.79</v>
      </c>
      <c r="L1671" s="185">
        <f t="shared" si="165"/>
        <v>630.86959999999999</v>
      </c>
      <c r="M1671" s="185">
        <f>(L1671+L1672)*2.202</f>
        <v>3008.3072207999999</v>
      </c>
      <c r="N1671" s="186">
        <f>M1671*$N$2</f>
        <v>3760.3840259999997</v>
      </c>
      <c r="O1671" s="398">
        <v>0</v>
      </c>
    </row>
    <row r="1672" spans="1:16" ht="22.5" customHeight="1" x14ac:dyDescent="0.25">
      <c r="B1672" s="474"/>
      <c r="C1672" s="84"/>
      <c r="D1672" s="175" t="s">
        <v>331</v>
      </c>
      <c r="E1672" s="215"/>
      <c r="F1672" s="216">
        <v>4.24</v>
      </c>
      <c r="G1672" s="215">
        <v>70.72</v>
      </c>
      <c r="H1672" s="215"/>
      <c r="I1672" s="216"/>
      <c r="J1672" s="84"/>
      <c r="K1672" s="57">
        <v>173.42</v>
      </c>
      <c r="L1672" s="185">
        <f t="shared" si="165"/>
        <v>735.30079999999998</v>
      </c>
      <c r="M1672" s="185"/>
      <c r="N1672" s="186"/>
      <c r="O1672" s="398"/>
    </row>
    <row r="1673" spans="1:16" ht="33.75" customHeight="1" x14ac:dyDescent="0.25">
      <c r="B1673" s="59" t="s">
        <v>1380</v>
      </c>
      <c r="C1673" s="84" t="s">
        <v>295</v>
      </c>
      <c r="D1673" s="175" t="s">
        <v>126</v>
      </c>
      <c r="E1673" s="215"/>
      <c r="F1673" s="216">
        <v>6.26</v>
      </c>
      <c r="G1673" s="215">
        <v>90.96</v>
      </c>
      <c r="H1673" s="215">
        <v>313.60000000000002</v>
      </c>
      <c r="I1673" s="216">
        <v>392.26</v>
      </c>
      <c r="J1673" s="84"/>
      <c r="K1673" s="185">
        <v>148.79</v>
      </c>
      <c r="L1673" s="185">
        <f t="shared" si="165"/>
        <v>931.42539999999997</v>
      </c>
      <c r="M1673" s="185">
        <f>L1673*2.202</f>
        <v>2050.9987308</v>
      </c>
      <c r="N1673" s="186">
        <f>M1673*$N$2</f>
        <v>2563.7484135</v>
      </c>
      <c r="O1673" s="398">
        <v>0</v>
      </c>
    </row>
    <row r="1674" spans="1:16" ht="27" customHeight="1" x14ac:dyDescent="0.25">
      <c r="B1674" s="160" t="s">
        <v>1381</v>
      </c>
      <c r="C1674" s="84" t="s">
        <v>1348</v>
      </c>
      <c r="D1674" s="175" t="s">
        <v>563</v>
      </c>
      <c r="E1674" s="215"/>
      <c r="F1674" s="216">
        <v>6</v>
      </c>
      <c r="G1674" s="215">
        <v>87.18</v>
      </c>
      <c r="H1674" s="215">
        <v>646.04999999999995</v>
      </c>
      <c r="I1674" s="216">
        <v>807.56</v>
      </c>
      <c r="J1674" s="84"/>
      <c r="K1674" s="185">
        <v>148.79</v>
      </c>
      <c r="L1674" s="185">
        <f t="shared" si="165"/>
        <v>892.74</v>
      </c>
      <c r="M1674" s="185">
        <f>(L1674+L1675)*2.202</f>
        <v>4257.0385200000001</v>
      </c>
      <c r="N1674" s="186">
        <f>M1674*$N$2</f>
        <v>5321.2981500000005</v>
      </c>
      <c r="O1674" s="398">
        <v>0</v>
      </c>
    </row>
    <row r="1675" spans="1:16" ht="21" customHeight="1" x14ac:dyDescent="0.25">
      <c r="B1675" s="206"/>
      <c r="C1675" s="84"/>
      <c r="D1675" s="175" t="s">
        <v>331</v>
      </c>
      <c r="E1675" s="175"/>
      <c r="F1675" s="84">
        <v>6</v>
      </c>
      <c r="G1675" s="175">
        <v>100.08</v>
      </c>
      <c r="H1675" s="175"/>
      <c r="I1675" s="84"/>
      <c r="J1675" s="84"/>
      <c r="K1675" s="66">
        <v>173.42</v>
      </c>
      <c r="L1675" s="185">
        <f t="shared" si="165"/>
        <v>1040.52</v>
      </c>
      <c r="M1675" s="185"/>
      <c r="N1675" s="186"/>
      <c r="O1675" s="398"/>
    </row>
    <row r="1676" spans="1:16" ht="24.75" customHeight="1" x14ac:dyDescent="0.25">
      <c r="B1676" s="472" t="s">
        <v>1382</v>
      </c>
      <c r="C1676" s="174" t="s">
        <v>1327</v>
      </c>
      <c r="D1676" s="219" t="s">
        <v>563</v>
      </c>
      <c r="E1676" s="241"/>
      <c r="F1676" s="221">
        <v>6</v>
      </c>
      <c r="G1676" s="241">
        <v>87.18</v>
      </c>
      <c r="H1676" s="241">
        <v>646.04999999999995</v>
      </c>
      <c r="I1676" s="242">
        <v>807.56</v>
      </c>
      <c r="J1676" s="242"/>
      <c r="K1676" s="185">
        <v>148.79</v>
      </c>
      <c r="L1676" s="222">
        <f t="shared" si="165"/>
        <v>892.74</v>
      </c>
      <c r="M1676" s="222">
        <f>(L1676+L1677)*2.202</f>
        <v>4257.0385200000001</v>
      </c>
      <c r="N1676" s="223">
        <f>M1676*$N$2</f>
        <v>5321.2981500000005</v>
      </c>
      <c r="O1676" s="402">
        <v>0</v>
      </c>
    </row>
    <row r="1677" spans="1:16" ht="18.75" customHeight="1" x14ac:dyDescent="0.25">
      <c r="B1677" s="472"/>
      <c r="C1677" s="84"/>
      <c r="D1677" s="175" t="s">
        <v>200</v>
      </c>
      <c r="E1677" s="234"/>
      <c r="F1677" s="216">
        <v>6</v>
      </c>
      <c r="G1677" s="234">
        <v>100.08</v>
      </c>
      <c r="H1677" s="234"/>
      <c r="I1677" s="235"/>
      <c r="J1677" s="235"/>
      <c r="K1677" s="57">
        <v>173.42</v>
      </c>
      <c r="L1677" s="185">
        <f t="shared" si="165"/>
        <v>1040.52</v>
      </c>
      <c r="M1677" s="185"/>
      <c r="N1677" s="186"/>
      <c r="O1677" s="398"/>
    </row>
    <row r="1678" spans="1:16" ht="18.75" customHeight="1" x14ac:dyDescent="0.25">
      <c r="B1678" s="474" t="s">
        <v>1383</v>
      </c>
      <c r="C1678" s="261" t="s">
        <v>1327</v>
      </c>
      <c r="D1678" s="175" t="s">
        <v>563</v>
      </c>
      <c r="E1678" s="234"/>
      <c r="F1678" s="216">
        <v>3</v>
      </c>
      <c r="G1678" s="234">
        <v>43.59</v>
      </c>
      <c r="H1678" s="234">
        <v>323.02</v>
      </c>
      <c r="I1678" s="235">
        <v>403.78</v>
      </c>
      <c r="J1678" s="235"/>
      <c r="K1678" s="185">
        <v>148.79</v>
      </c>
      <c r="L1678" s="185">
        <f t="shared" si="165"/>
        <v>446.37</v>
      </c>
      <c r="M1678" s="185">
        <f>(L1678+L1679)*2.202</f>
        <v>2128.51926</v>
      </c>
      <c r="N1678" s="186">
        <f>M1678*$N$2</f>
        <v>2660.6490750000003</v>
      </c>
      <c r="O1678" s="398">
        <v>0</v>
      </c>
    </row>
    <row r="1679" spans="1:16" ht="18.75" customHeight="1" x14ac:dyDescent="0.25">
      <c r="B1679" s="474"/>
      <c r="C1679" s="351"/>
      <c r="D1679" s="175" t="s">
        <v>200</v>
      </c>
      <c r="E1679" s="234"/>
      <c r="F1679" s="235">
        <v>3</v>
      </c>
      <c r="G1679" s="234">
        <v>50.04</v>
      </c>
      <c r="H1679" s="234"/>
      <c r="I1679" s="235"/>
      <c r="J1679" s="235"/>
      <c r="K1679" s="57">
        <v>173.42</v>
      </c>
      <c r="L1679" s="185">
        <f t="shared" si="165"/>
        <v>520.26</v>
      </c>
      <c r="M1679" s="185"/>
      <c r="N1679" s="186"/>
      <c r="O1679" s="398"/>
    </row>
    <row r="1680" spans="1:16" ht="24" customHeight="1" x14ac:dyDescent="0.25">
      <c r="B1680" s="474" t="s">
        <v>1384</v>
      </c>
      <c r="C1680" s="84" t="s">
        <v>1385</v>
      </c>
      <c r="D1680" s="175" t="s">
        <v>126</v>
      </c>
      <c r="E1680" s="234"/>
      <c r="F1680" s="235">
        <v>6</v>
      </c>
      <c r="G1680" s="234">
        <v>87.18</v>
      </c>
      <c r="H1680" s="234">
        <v>646.04999999999995</v>
      </c>
      <c r="I1680" s="235">
        <v>807.56</v>
      </c>
      <c r="J1680" s="235"/>
      <c r="K1680" s="185">
        <v>148.79</v>
      </c>
      <c r="L1680" s="185">
        <f t="shared" si="165"/>
        <v>892.74</v>
      </c>
      <c r="M1680" s="185">
        <f>(L1680+L1681)*2.202</f>
        <v>4257.0385200000001</v>
      </c>
      <c r="N1680" s="186">
        <f>M1680*$N$2</f>
        <v>5321.2981500000005</v>
      </c>
      <c r="O1680" s="398">
        <v>0</v>
      </c>
    </row>
    <row r="1681" spans="2:15" ht="25.5" customHeight="1" x14ac:dyDescent="0.25">
      <c r="B1681" s="474"/>
      <c r="C1681" s="84"/>
      <c r="D1681" s="175" t="s">
        <v>200</v>
      </c>
      <c r="E1681" s="234"/>
      <c r="F1681" s="216">
        <v>6</v>
      </c>
      <c r="G1681" s="234">
        <v>100.08</v>
      </c>
      <c r="H1681" s="234"/>
      <c r="I1681" s="235"/>
      <c r="J1681" s="235"/>
      <c r="K1681" s="57">
        <v>173.42</v>
      </c>
      <c r="L1681" s="185">
        <f t="shared" si="165"/>
        <v>1040.52</v>
      </c>
      <c r="M1681" s="185"/>
      <c r="N1681" s="186"/>
      <c r="O1681" s="398"/>
    </row>
    <row r="1682" spans="2:15" ht="23.25" customHeight="1" x14ac:dyDescent="0.25">
      <c r="B1682" s="474" t="s">
        <v>1386</v>
      </c>
      <c r="C1682" s="261" t="s">
        <v>105</v>
      </c>
      <c r="D1682" s="175" t="s">
        <v>563</v>
      </c>
      <c r="E1682" s="234"/>
      <c r="F1682" s="216">
        <v>4.5</v>
      </c>
      <c r="G1682" s="234">
        <v>65.39</v>
      </c>
      <c r="H1682" s="234">
        <v>484.54</v>
      </c>
      <c r="I1682" s="235">
        <v>605.66999999999996</v>
      </c>
      <c r="J1682" s="235"/>
      <c r="K1682" s="185">
        <v>148.79</v>
      </c>
      <c r="L1682" s="185">
        <f t="shared" si="165"/>
        <v>669.55499999999995</v>
      </c>
      <c r="M1682" s="185">
        <f>(L1682+L1683)*2.202</f>
        <v>3192.7788899999996</v>
      </c>
      <c r="N1682" s="186">
        <f>M1682*$N$2</f>
        <v>3990.9736124999995</v>
      </c>
      <c r="O1682" s="398">
        <v>0</v>
      </c>
    </row>
    <row r="1683" spans="2:15" ht="25.5" customHeight="1" x14ac:dyDescent="0.25">
      <c r="B1683" s="474"/>
      <c r="C1683" s="351"/>
      <c r="D1683" s="175" t="s">
        <v>200</v>
      </c>
      <c r="E1683" s="234"/>
      <c r="F1683" s="216">
        <v>4.5</v>
      </c>
      <c r="G1683" s="234">
        <v>75.06</v>
      </c>
      <c r="H1683" s="234"/>
      <c r="I1683" s="235"/>
      <c r="J1683" s="235"/>
      <c r="K1683" s="57">
        <v>173.42</v>
      </c>
      <c r="L1683" s="185">
        <f t="shared" si="165"/>
        <v>780.39</v>
      </c>
      <c r="M1683" s="185"/>
      <c r="N1683" s="186"/>
      <c r="O1683" s="398"/>
    </row>
    <row r="1684" spans="2:15" ht="15" customHeight="1" x14ac:dyDescent="0.25">
      <c r="B1684" s="474" t="s">
        <v>1387</v>
      </c>
      <c r="C1684" s="84" t="s">
        <v>203</v>
      </c>
      <c r="D1684" s="175" t="s">
        <v>563</v>
      </c>
      <c r="E1684" s="234"/>
      <c r="F1684" s="216">
        <v>1.75</v>
      </c>
      <c r="G1684" s="234">
        <v>25.43</v>
      </c>
      <c r="H1684" s="234">
        <v>188.43</v>
      </c>
      <c r="I1684" s="235">
        <v>235.54</v>
      </c>
      <c r="J1684" s="235"/>
      <c r="K1684" s="185">
        <v>148.79</v>
      </c>
      <c r="L1684" s="185">
        <f t="shared" si="165"/>
        <v>260.38249999999999</v>
      </c>
      <c r="M1684" s="185">
        <f>(L1684+L1685)*2.202</f>
        <v>1241.6362349999999</v>
      </c>
      <c r="N1684" s="186">
        <f>M1684*$N$2</f>
        <v>1552.0452937499999</v>
      </c>
      <c r="O1684" s="398">
        <v>0</v>
      </c>
    </row>
    <row r="1685" spans="2:15" x14ac:dyDescent="0.25">
      <c r="B1685" s="474"/>
      <c r="C1685" s="84"/>
      <c r="D1685" s="175" t="s">
        <v>200</v>
      </c>
      <c r="E1685" s="234"/>
      <c r="F1685" s="216">
        <v>1.75</v>
      </c>
      <c r="G1685" s="234">
        <v>29.19</v>
      </c>
      <c r="H1685" s="234"/>
      <c r="I1685" s="235"/>
      <c r="J1685" s="235"/>
      <c r="K1685" s="57">
        <v>173.42</v>
      </c>
      <c r="L1685" s="185">
        <f t="shared" si="165"/>
        <v>303.48499999999996</v>
      </c>
      <c r="M1685" s="185"/>
      <c r="N1685" s="186"/>
      <c r="O1685" s="398"/>
    </row>
    <row r="1686" spans="2:15" ht="15" customHeight="1" x14ac:dyDescent="0.25">
      <c r="B1686" s="476" t="s">
        <v>269</v>
      </c>
      <c r="C1686" s="174" t="s">
        <v>203</v>
      </c>
      <c r="D1686" s="175" t="s">
        <v>563</v>
      </c>
      <c r="E1686" s="234"/>
      <c r="F1686" s="352">
        <v>2</v>
      </c>
      <c r="G1686" s="353">
        <v>29.06</v>
      </c>
      <c r="H1686" s="234">
        <v>215.35</v>
      </c>
      <c r="I1686" s="235">
        <v>269.19</v>
      </c>
      <c r="J1686" s="235"/>
      <c r="K1686" s="185">
        <v>148.79</v>
      </c>
      <c r="L1686" s="185">
        <f t="shared" si="165"/>
        <v>297.58</v>
      </c>
      <c r="M1686" s="185">
        <f>(L1686+L1687)*2.202</f>
        <v>1419.0128399999999</v>
      </c>
      <c r="N1686" s="186">
        <f>M1686*$N$2</f>
        <v>1773.7660499999997</v>
      </c>
      <c r="O1686" s="398">
        <v>0</v>
      </c>
    </row>
    <row r="1687" spans="2:15" x14ac:dyDescent="0.25">
      <c r="B1687" s="476"/>
      <c r="C1687" s="64"/>
      <c r="D1687" s="175" t="s">
        <v>200</v>
      </c>
      <c r="E1687" s="234"/>
      <c r="F1687" s="352">
        <v>2</v>
      </c>
      <c r="G1687" s="234">
        <v>33.36</v>
      </c>
      <c r="H1687" s="234"/>
      <c r="I1687" s="235"/>
      <c r="J1687" s="235"/>
      <c r="K1687" s="57">
        <v>173.42</v>
      </c>
      <c r="L1687" s="185">
        <f t="shared" si="165"/>
        <v>346.84</v>
      </c>
      <c r="M1687" s="185"/>
      <c r="N1687" s="186"/>
      <c r="O1687" s="398"/>
    </row>
    <row r="1688" spans="2:15" ht="15" customHeight="1" x14ac:dyDescent="0.25">
      <c r="B1688" s="470" t="s">
        <v>270</v>
      </c>
      <c r="C1688" s="84" t="s">
        <v>203</v>
      </c>
      <c r="D1688" s="175" t="s">
        <v>126</v>
      </c>
      <c r="E1688" s="234"/>
      <c r="F1688" s="352">
        <v>4</v>
      </c>
      <c r="G1688" s="234">
        <v>58.12</v>
      </c>
      <c r="H1688" s="234">
        <v>430.7</v>
      </c>
      <c r="I1688" s="235">
        <v>538.37</v>
      </c>
      <c r="J1688" s="235"/>
      <c r="K1688" s="185">
        <v>148.79</v>
      </c>
      <c r="L1688" s="185">
        <f t="shared" si="165"/>
        <v>595.16</v>
      </c>
      <c r="M1688" s="185">
        <f>(L1688+L1689)*2.202</f>
        <v>2838.0256799999997</v>
      </c>
      <c r="N1688" s="186">
        <f>M1688*$N$2</f>
        <v>3547.5320999999994</v>
      </c>
      <c r="O1688" s="398">
        <v>0</v>
      </c>
    </row>
    <row r="1689" spans="2:15" x14ac:dyDescent="0.25">
      <c r="B1689" s="470"/>
      <c r="C1689" s="84"/>
      <c r="D1689" s="175" t="s">
        <v>200</v>
      </c>
      <c r="E1689" s="234"/>
      <c r="F1689" s="352">
        <v>4</v>
      </c>
      <c r="G1689" s="234">
        <v>66.72</v>
      </c>
      <c r="H1689" s="234"/>
      <c r="I1689" s="235"/>
      <c r="J1689" s="235"/>
      <c r="K1689" s="57">
        <v>173.42</v>
      </c>
      <c r="L1689" s="185">
        <f t="shared" si="165"/>
        <v>693.68</v>
      </c>
      <c r="M1689" s="185"/>
      <c r="N1689" s="186"/>
      <c r="O1689" s="398"/>
    </row>
    <row r="1690" spans="2:15" ht="15" customHeight="1" x14ac:dyDescent="0.25">
      <c r="B1690" s="470" t="s">
        <v>212</v>
      </c>
      <c r="C1690" s="174" t="s">
        <v>203</v>
      </c>
      <c r="D1690" s="175" t="s">
        <v>126</v>
      </c>
      <c r="E1690" s="234"/>
      <c r="F1690" s="352">
        <v>6</v>
      </c>
      <c r="G1690" s="234">
        <v>87.18</v>
      </c>
      <c r="H1690" s="234">
        <v>646.04999999999995</v>
      </c>
      <c r="I1690" s="235">
        <v>807.56</v>
      </c>
      <c r="J1690" s="235"/>
      <c r="K1690" s="185">
        <v>148.79</v>
      </c>
      <c r="L1690" s="185">
        <f t="shared" si="165"/>
        <v>892.74</v>
      </c>
      <c r="M1690" s="185">
        <f>(L1690+L1691)*2.202</f>
        <v>4257.0385200000001</v>
      </c>
      <c r="N1690" s="186">
        <f>M1690*$N$2</f>
        <v>5321.2981500000005</v>
      </c>
      <c r="O1690" s="398">
        <v>0</v>
      </c>
    </row>
    <row r="1691" spans="2:15" x14ac:dyDescent="0.25">
      <c r="B1691" s="470"/>
      <c r="C1691" s="64"/>
      <c r="D1691" s="175" t="s">
        <v>200</v>
      </c>
      <c r="E1691" s="234"/>
      <c r="F1691" s="352">
        <v>6</v>
      </c>
      <c r="G1691" s="234">
        <v>100.08</v>
      </c>
      <c r="H1691" s="234"/>
      <c r="I1691" s="235"/>
      <c r="J1691" s="235"/>
      <c r="K1691" s="57">
        <v>173.42</v>
      </c>
      <c r="L1691" s="185">
        <f t="shared" si="165"/>
        <v>1040.52</v>
      </c>
      <c r="M1691" s="185"/>
      <c r="N1691" s="186"/>
      <c r="O1691" s="398"/>
    </row>
    <row r="1692" spans="2:15" ht="15" customHeight="1" x14ac:dyDescent="0.25">
      <c r="B1692" s="470" t="s">
        <v>1388</v>
      </c>
      <c r="C1692" s="84" t="s">
        <v>203</v>
      </c>
      <c r="D1692" s="175" t="s">
        <v>126</v>
      </c>
      <c r="E1692" s="234"/>
      <c r="F1692" s="352">
        <v>8</v>
      </c>
      <c r="G1692" s="234">
        <v>116.24</v>
      </c>
      <c r="H1692" s="234">
        <v>861.4</v>
      </c>
      <c r="I1692" s="235">
        <v>1076.75</v>
      </c>
      <c r="J1692" s="235"/>
      <c r="K1692" s="185">
        <v>148.79</v>
      </c>
      <c r="L1692" s="185">
        <f t="shared" si="165"/>
        <v>1190.32</v>
      </c>
      <c r="M1692" s="185">
        <f>(L1692+L1693)*2.202</f>
        <v>5676.0513599999995</v>
      </c>
      <c r="N1692" s="186">
        <f>M1692*$N$2</f>
        <v>7095.0641999999989</v>
      </c>
      <c r="O1692" s="398">
        <v>0</v>
      </c>
    </row>
    <row r="1693" spans="2:15" x14ac:dyDescent="0.25">
      <c r="B1693" s="470"/>
      <c r="C1693" s="84"/>
      <c r="D1693" s="175" t="s">
        <v>200</v>
      </c>
      <c r="E1693" s="234"/>
      <c r="F1693" s="352">
        <v>8</v>
      </c>
      <c r="G1693" s="234">
        <v>133.44</v>
      </c>
      <c r="H1693" s="234"/>
      <c r="I1693" s="235"/>
      <c r="J1693" s="235"/>
      <c r="K1693" s="57">
        <v>173.42</v>
      </c>
      <c r="L1693" s="185">
        <f t="shared" si="165"/>
        <v>1387.36</v>
      </c>
      <c r="M1693" s="185"/>
      <c r="N1693" s="186"/>
      <c r="O1693" s="398"/>
    </row>
    <row r="1694" spans="2:15" ht="15" customHeight="1" x14ac:dyDescent="0.25">
      <c r="B1694" s="470" t="s">
        <v>1389</v>
      </c>
      <c r="C1694" s="174" t="s">
        <v>203</v>
      </c>
      <c r="D1694" s="175" t="s">
        <v>126</v>
      </c>
      <c r="E1694" s="234"/>
      <c r="F1694" s="352">
        <v>10</v>
      </c>
      <c r="G1694" s="234">
        <v>145.30000000000001</v>
      </c>
      <c r="H1694" s="234">
        <v>1076.75</v>
      </c>
      <c r="I1694" s="235">
        <v>1348.93</v>
      </c>
      <c r="J1694" s="235"/>
      <c r="K1694" s="185">
        <v>148.79</v>
      </c>
      <c r="L1694" s="185">
        <f t="shared" si="165"/>
        <v>1487.8999999999999</v>
      </c>
      <c r="M1694" s="185">
        <f>(L1694+L1695)*2.202</f>
        <v>7095.0641999999989</v>
      </c>
      <c r="N1694" s="186">
        <f>M1694*$N$2</f>
        <v>8868.8302499999991</v>
      </c>
      <c r="O1694" s="398">
        <v>0</v>
      </c>
    </row>
    <row r="1695" spans="2:15" x14ac:dyDescent="0.25">
      <c r="B1695" s="470"/>
      <c r="C1695" s="64"/>
      <c r="D1695" s="175" t="s">
        <v>200</v>
      </c>
      <c r="E1695" s="234"/>
      <c r="F1695" s="352">
        <v>10</v>
      </c>
      <c r="G1695" s="234">
        <v>166.8</v>
      </c>
      <c r="H1695" s="234"/>
      <c r="I1695" s="235"/>
      <c r="J1695" s="235"/>
      <c r="K1695" s="57">
        <v>173.42</v>
      </c>
      <c r="L1695" s="185">
        <f t="shared" si="165"/>
        <v>1734.1999999999998</v>
      </c>
      <c r="M1695" s="185"/>
      <c r="N1695" s="186"/>
      <c r="O1695" s="398"/>
    </row>
    <row r="1696" spans="2:15" x14ac:dyDescent="0.25">
      <c r="B1696" s="160" t="s">
        <v>1390</v>
      </c>
      <c r="C1696" s="84" t="s">
        <v>203</v>
      </c>
      <c r="D1696" s="175" t="s">
        <v>126</v>
      </c>
      <c r="E1696" s="234"/>
      <c r="F1696" s="352">
        <v>14</v>
      </c>
      <c r="G1696" s="234">
        <v>203.42</v>
      </c>
      <c r="H1696" s="234">
        <v>1507.44</v>
      </c>
      <c r="I1696" s="235">
        <v>1884.3</v>
      </c>
      <c r="J1696" s="235"/>
      <c r="K1696" s="222">
        <v>148.79</v>
      </c>
      <c r="L1696" s="185">
        <f t="shared" si="165"/>
        <v>2083.06</v>
      </c>
      <c r="M1696" s="185">
        <f>(L1696+L1697)*2.202</f>
        <v>9933.0898799999995</v>
      </c>
      <c r="N1696" s="186">
        <f>M1696*$N$2</f>
        <v>12416.362349999999</v>
      </c>
      <c r="O1696" s="398">
        <v>0</v>
      </c>
    </row>
    <row r="1697" spans="2:15" x14ac:dyDescent="0.25">
      <c r="B1697" s="96"/>
      <c r="C1697" s="84"/>
      <c r="D1697" s="175" t="s">
        <v>200</v>
      </c>
      <c r="E1697" s="234"/>
      <c r="F1697" s="235">
        <v>14</v>
      </c>
      <c r="G1697" s="234">
        <v>233.52</v>
      </c>
      <c r="H1697" s="234"/>
      <c r="I1697" s="235"/>
      <c r="J1697" s="235"/>
      <c r="K1697" s="57">
        <v>173.42</v>
      </c>
      <c r="L1697" s="185">
        <f t="shared" si="165"/>
        <v>2427.8799999999997</v>
      </c>
      <c r="M1697" s="185"/>
      <c r="N1697" s="186"/>
      <c r="O1697" s="398"/>
    </row>
    <row r="1698" spans="2:15" ht="30" x14ac:dyDescent="0.25">
      <c r="B1698" s="44" t="s">
        <v>1391</v>
      </c>
      <c r="C1698" s="174" t="s">
        <v>1392</v>
      </c>
      <c r="D1698" s="175" t="s">
        <v>1393</v>
      </c>
      <c r="E1698" s="241"/>
      <c r="F1698" s="221">
        <v>0.6</v>
      </c>
      <c r="G1698" s="241">
        <v>7.75</v>
      </c>
      <c r="H1698" s="241">
        <v>26.74</v>
      </c>
      <c r="I1698" s="242">
        <v>33.43</v>
      </c>
      <c r="J1698" s="242"/>
      <c r="K1698" s="239">
        <v>131.35</v>
      </c>
      <c r="L1698" s="222">
        <f t="shared" si="165"/>
        <v>78.809999999999988</v>
      </c>
      <c r="M1698" s="222">
        <f t="shared" ref="M1698:M1720" si="166">L1698*2.202</f>
        <v>173.53961999999996</v>
      </c>
      <c r="N1698" s="223">
        <f>M1698*$N$2</f>
        <v>216.92452499999996</v>
      </c>
      <c r="O1698" s="402">
        <v>0</v>
      </c>
    </row>
    <row r="1699" spans="2:15" x14ac:dyDescent="0.25">
      <c r="B1699" s="354" t="s">
        <v>1394</v>
      </c>
      <c r="C1699" s="174" t="s">
        <v>1392</v>
      </c>
      <c r="D1699" s="175" t="s">
        <v>1393</v>
      </c>
      <c r="E1699" s="175"/>
      <c r="F1699" s="84">
        <v>1.1100000000000001</v>
      </c>
      <c r="G1699" s="175">
        <v>14.34</v>
      </c>
      <c r="H1699" s="175">
        <v>49.48</v>
      </c>
      <c r="I1699" s="84">
        <v>61.85</v>
      </c>
      <c r="J1699" s="84"/>
      <c r="K1699" s="239">
        <v>131.35</v>
      </c>
      <c r="L1699" s="185">
        <f t="shared" si="165"/>
        <v>145.79850000000002</v>
      </c>
      <c r="M1699" s="222">
        <f t="shared" si="166"/>
        <v>321.04829700000005</v>
      </c>
      <c r="N1699" s="186">
        <f>M1699*$N$2</f>
        <v>401.31037125000006</v>
      </c>
      <c r="O1699" s="398">
        <v>0</v>
      </c>
    </row>
    <row r="1700" spans="2:15" x14ac:dyDescent="0.25">
      <c r="B1700" s="354" t="s">
        <v>1395</v>
      </c>
      <c r="C1700" s="84" t="s">
        <v>1392</v>
      </c>
      <c r="D1700" s="175" t="s">
        <v>1393</v>
      </c>
      <c r="E1700" s="175"/>
      <c r="F1700" s="84">
        <v>1.61</v>
      </c>
      <c r="G1700" s="175">
        <v>20.8</v>
      </c>
      <c r="H1700" s="175">
        <v>71.760000000000005</v>
      </c>
      <c r="I1700" s="84">
        <v>89.71</v>
      </c>
      <c r="J1700" s="84"/>
      <c r="K1700" s="239">
        <v>131.35</v>
      </c>
      <c r="L1700" s="185">
        <f t="shared" si="165"/>
        <v>211.4735</v>
      </c>
      <c r="M1700" s="222">
        <f t="shared" si="166"/>
        <v>465.664647</v>
      </c>
      <c r="N1700" s="186">
        <f>M1700*$N$2</f>
        <v>582.08080874999996</v>
      </c>
      <c r="O1700" s="398">
        <v>0</v>
      </c>
    </row>
    <row r="1701" spans="2:15" x14ac:dyDescent="0.25">
      <c r="B1701" s="44" t="s">
        <v>1396</v>
      </c>
      <c r="C1701" s="174" t="s">
        <v>1098</v>
      </c>
      <c r="D1701" s="219" t="s">
        <v>126</v>
      </c>
      <c r="E1701" s="219"/>
      <c r="F1701" s="174">
        <v>2.0299999999999998</v>
      </c>
      <c r="G1701" s="219">
        <v>29.5</v>
      </c>
      <c r="H1701" s="219">
        <v>101.76</v>
      </c>
      <c r="I1701" s="174">
        <v>127.2</v>
      </c>
      <c r="J1701" s="174"/>
      <c r="K1701" s="185">
        <v>148.79</v>
      </c>
      <c r="L1701" s="222">
        <f t="shared" si="165"/>
        <v>302.04369999999994</v>
      </c>
      <c r="M1701" s="222">
        <f t="shared" si="166"/>
        <v>665.10022739999988</v>
      </c>
      <c r="N1701" s="223">
        <f>M1701*$N$2</f>
        <v>831.37528424999982</v>
      </c>
      <c r="O1701" s="402">
        <v>0</v>
      </c>
    </row>
    <row r="1702" spans="2:15" ht="30" x14ac:dyDescent="0.25">
      <c r="B1702" s="59" t="s">
        <v>1397</v>
      </c>
      <c r="C1702" s="84" t="s">
        <v>298</v>
      </c>
      <c r="D1702" s="175" t="s">
        <v>126</v>
      </c>
      <c r="E1702" s="175"/>
      <c r="F1702" s="84">
        <v>5.63</v>
      </c>
      <c r="G1702" s="175">
        <v>81.8</v>
      </c>
      <c r="H1702" s="175">
        <v>282.22000000000003</v>
      </c>
      <c r="I1702" s="84">
        <v>352.78</v>
      </c>
      <c r="J1702" s="84"/>
      <c r="K1702" s="185">
        <v>148.79</v>
      </c>
      <c r="L1702" s="185">
        <f t="shared" si="165"/>
        <v>837.68769999999995</v>
      </c>
      <c r="M1702" s="222">
        <f t="shared" si="166"/>
        <v>1844.5883153999998</v>
      </c>
      <c r="N1702" s="186">
        <f>M1702*$N$2</f>
        <v>2305.7353942499999</v>
      </c>
      <c r="O1702" s="398">
        <v>0</v>
      </c>
    </row>
    <row r="1703" spans="2:15" ht="30" x14ac:dyDescent="0.25">
      <c r="B1703" s="96" t="s">
        <v>1398</v>
      </c>
      <c r="C1703" s="84"/>
      <c r="D1703" s="175"/>
      <c r="E1703" s="175"/>
      <c r="F1703" s="84"/>
      <c r="G1703" s="175"/>
      <c r="H1703" s="175"/>
      <c r="I1703" s="84"/>
      <c r="J1703" s="84"/>
      <c r="K1703" s="239"/>
      <c r="L1703" s="185"/>
      <c r="M1703" s="222">
        <f t="shared" si="166"/>
        <v>0</v>
      </c>
      <c r="N1703" s="186"/>
      <c r="O1703" s="398"/>
    </row>
    <row r="1704" spans="2:15" x14ac:dyDescent="0.25">
      <c r="B1704" s="75" t="s">
        <v>122</v>
      </c>
      <c r="C1704" s="84" t="s">
        <v>625</v>
      </c>
      <c r="D1704" s="175" t="s">
        <v>171</v>
      </c>
      <c r="E1704" s="175"/>
      <c r="F1704" s="84">
        <v>2.29</v>
      </c>
      <c r="G1704" s="175">
        <v>29.59</v>
      </c>
      <c r="H1704" s="175">
        <v>102.07</v>
      </c>
      <c r="I1704" s="84">
        <v>127.59</v>
      </c>
      <c r="J1704" s="84"/>
      <c r="K1704" s="239">
        <v>131.35</v>
      </c>
      <c r="L1704" s="185">
        <f>F1704*K1704</f>
        <v>300.79149999999998</v>
      </c>
      <c r="M1704" s="222">
        <f t="shared" si="166"/>
        <v>662.34288299999992</v>
      </c>
      <c r="N1704" s="186">
        <f>M1704*$N$2</f>
        <v>827.92860374999987</v>
      </c>
      <c r="O1704" s="398">
        <v>0</v>
      </c>
    </row>
    <row r="1705" spans="2:15" x14ac:dyDescent="0.25">
      <c r="B1705" s="75" t="s">
        <v>1399</v>
      </c>
      <c r="C1705" s="84" t="s">
        <v>105</v>
      </c>
      <c r="D1705" s="175" t="s">
        <v>171</v>
      </c>
      <c r="E1705" s="175"/>
      <c r="F1705" s="84">
        <v>2.86</v>
      </c>
      <c r="G1705" s="175" t="s">
        <v>1400</v>
      </c>
      <c r="H1705" s="175">
        <v>127.48</v>
      </c>
      <c r="I1705" s="84">
        <v>159.35</v>
      </c>
      <c r="J1705" s="84"/>
      <c r="K1705" s="239">
        <v>131.35</v>
      </c>
      <c r="L1705" s="185">
        <f>F1705*K1705</f>
        <v>375.66099999999994</v>
      </c>
      <c r="M1705" s="222">
        <f t="shared" si="166"/>
        <v>827.20552199999986</v>
      </c>
      <c r="N1705" s="186">
        <f>M1705*$N$2</f>
        <v>1034.0069024999998</v>
      </c>
      <c r="O1705" s="398">
        <v>0</v>
      </c>
    </row>
    <row r="1706" spans="2:15" x14ac:dyDescent="0.25">
      <c r="B1706" s="75" t="s">
        <v>1401</v>
      </c>
      <c r="C1706" s="84" t="s">
        <v>105</v>
      </c>
      <c r="D1706" s="175" t="s">
        <v>171</v>
      </c>
      <c r="E1706" s="175"/>
      <c r="F1706" s="84">
        <v>3.44</v>
      </c>
      <c r="G1706" s="175">
        <v>44.44</v>
      </c>
      <c r="H1706" s="175">
        <v>153.33000000000001</v>
      </c>
      <c r="I1706" s="84">
        <v>191.67</v>
      </c>
      <c r="J1706" s="84"/>
      <c r="K1706" s="239">
        <v>131.35</v>
      </c>
      <c r="L1706" s="185">
        <f>F1706*K1706</f>
        <v>451.84399999999999</v>
      </c>
      <c r="M1706" s="222">
        <f t="shared" si="166"/>
        <v>994.96048799999994</v>
      </c>
      <c r="N1706" s="186">
        <f>M1706*$N$2</f>
        <v>1243.7006099999999</v>
      </c>
      <c r="O1706" s="398">
        <v>0</v>
      </c>
    </row>
    <row r="1707" spans="2:15" x14ac:dyDescent="0.25">
      <c r="B1707" s="75" t="s">
        <v>1402</v>
      </c>
      <c r="C1707" s="84" t="s">
        <v>105</v>
      </c>
      <c r="D1707" s="175" t="s">
        <v>171</v>
      </c>
      <c r="E1707" s="175"/>
      <c r="F1707" s="84">
        <v>4.0199999999999996</v>
      </c>
      <c r="G1707" s="175">
        <v>51.94</v>
      </c>
      <c r="H1707" s="175">
        <v>179.19</v>
      </c>
      <c r="I1707" s="84">
        <v>223.98</v>
      </c>
      <c r="J1707" s="84"/>
      <c r="K1707" s="239">
        <v>131.35</v>
      </c>
      <c r="L1707" s="185">
        <f>F1707*K1707</f>
        <v>528.02699999999993</v>
      </c>
      <c r="M1707" s="222">
        <f t="shared" si="166"/>
        <v>1162.7154539999999</v>
      </c>
      <c r="N1707" s="186">
        <f>M1707*$N$2</f>
        <v>1453.3943174999999</v>
      </c>
      <c r="O1707" s="398">
        <v>0</v>
      </c>
    </row>
    <row r="1708" spans="2:15" x14ac:dyDescent="0.25">
      <c r="B1708" s="75" t="s">
        <v>1403</v>
      </c>
      <c r="C1708" s="84"/>
      <c r="D1708" s="175"/>
      <c r="E1708" s="175"/>
      <c r="F1708" s="84"/>
      <c r="G1708" s="175"/>
      <c r="H1708" s="175"/>
      <c r="I1708" s="84"/>
      <c r="J1708" s="84"/>
      <c r="K1708" s="185"/>
      <c r="L1708" s="185"/>
      <c r="M1708" s="222">
        <f t="shared" si="166"/>
        <v>0</v>
      </c>
      <c r="N1708" s="186"/>
      <c r="O1708" s="398"/>
    </row>
    <row r="1709" spans="2:15" x14ac:dyDescent="0.25">
      <c r="B1709" s="96" t="s">
        <v>1404</v>
      </c>
      <c r="C1709" s="174" t="s">
        <v>203</v>
      </c>
      <c r="D1709" s="175" t="s">
        <v>171</v>
      </c>
      <c r="E1709" s="175"/>
      <c r="F1709" s="84">
        <v>2.76</v>
      </c>
      <c r="G1709" s="175">
        <v>35.659999999999997</v>
      </c>
      <c r="H1709" s="175">
        <v>123.02</v>
      </c>
      <c r="I1709" s="84">
        <v>153.78</v>
      </c>
      <c r="J1709" s="84"/>
      <c r="K1709" s="239">
        <v>131.35</v>
      </c>
      <c r="L1709" s="185">
        <f t="shared" ref="L1709:L1725" si="167">F1709*K1709</f>
        <v>362.52599999999995</v>
      </c>
      <c r="M1709" s="222">
        <f t="shared" si="166"/>
        <v>798.28225199999986</v>
      </c>
      <c r="N1709" s="186">
        <f t="shared" ref="N1709:N1721" si="168">M1709*$N$2</f>
        <v>997.85281499999985</v>
      </c>
      <c r="O1709" s="398">
        <v>0</v>
      </c>
    </row>
    <row r="1710" spans="2:15" x14ac:dyDescent="0.25">
      <c r="B1710" s="75" t="s">
        <v>1399</v>
      </c>
      <c r="C1710" s="84" t="s">
        <v>105</v>
      </c>
      <c r="D1710" s="175" t="s">
        <v>171</v>
      </c>
      <c r="E1710" s="175"/>
      <c r="F1710" s="84">
        <v>4.12</v>
      </c>
      <c r="G1710" s="175">
        <v>53.23</v>
      </c>
      <c r="H1710" s="175">
        <v>183.64</v>
      </c>
      <c r="I1710" s="84">
        <v>229.56</v>
      </c>
      <c r="J1710" s="84"/>
      <c r="K1710" s="239">
        <v>131.35</v>
      </c>
      <c r="L1710" s="185">
        <f t="shared" si="167"/>
        <v>541.16200000000003</v>
      </c>
      <c r="M1710" s="222">
        <f t="shared" si="166"/>
        <v>1191.6387240000001</v>
      </c>
      <c r="N1710" s="186">
        <f t="shared" si="168"/>
        <v>1489.5484050000002</v>
      </c>
      <c r="O1710" s="398">
        <v>0</v>
      </c>
    </row>
    <row r="1711" spans="2:15" x14ac:dyDescent="0.25">
      <c r="B1711" s="75" t="s">
        <v>470</v>
      </c>
      <c r="C1711" s="84" t="s">
        <v>105</v>
      </c>
      <c r="D1711" s="175" t="s">
        <v>171</v>
      </c>
      <c r="E1711" s="175"/>
      <c r="F1711" s="84">
        <v>5.47</v>
      </c>
      <c r="G1711" s="175">
        <v>70.67</v>
      </c>
      <c r="H1711" s="175">
        <v>243.62</v>
      </c>
      <c r="I1711" s="84">
        <v>304.77</v>
      </c>
      <c r="J1711" s="84"/>
      <c r="K1711" s="239">
        <v>131.35</v>
      </c>
      <c r="L1711" s="185">
        <f t="shared" si="167"/>
        <v>718.48449999999991</v>
      </c>
      <c r="M1711" s="222">
        <f t="shared" si="166"/>
        <v>1582.1028689999998</v>
      </c>
      <c r="N1711" s="186">
        <f t="shared" si="168"/>
        <v>1977.6285862499999</v>
      </c>
      <c r="O1711" s="398">
        <v>0</v>
      </c>
    </row>
    <row r="1712" spans="2:15" x14ac:dyDescent="0.25">
      <c r="B1712" s="160" t="s">
        <v>1405</v>
      </c>
      <c r="C1712" s="64" t="s">
        <v>105</v>
      </c>
      <c r="D1712" s="175" t="s">
        <v>171</v>
      </c>
      <c r="E1712" s="175"/>
      <c r="F1712" s="84">
        <v>6.82</v>
      </c>
      <c r="G1712" s="175">
        <v>88.11</v>
      </c>
      <c r="H1712" s="175">
        <v>303.39</v>
      </c>
      <c r="I1712" s="84">
        <v>379.99</v>
      </c>
      <c r="J1712" s="84"/>
      <c r="K1712" s="185">
        <v>131.35</v>
      </c>
      <c r="L1712" s="185">
        <f t="shared" si="167"/>
        <v>895.80700000000002</v>
      </c>
      <c r="M1712" s="185">
        <f t="shared" si="166"/>
        <v>1972.567014</v>
      </c>
      <c r="N1712" s="186">
        <f t="shared" si="168"/>
        <v>2465.7087674999998</v>
      </c>
      <c r="O1712" s="398">
        <v>0</v>
      </c>
    </row>
    <row r="1713" spans="1:16" x14ac:dyDescent="0.25">
      <c r="B1713" s="160" t="s">
        <v>1406</v>
      </c>
      <c r="C1713" s="64" t="s">
        <v>277</v>
      </c>
      <c r="D1713" s="240" t="s">
        <v>126</v>
      </c>
      <c r="E1713" s="240"/>
      <c r="F1713" s="64">
        <v>7.7</v>
      </c>
      <c r="G1713" s="240">
        <v>111.88</v>
      </c>
      <c r="H1713" s="240">
        <v>385.99</v>
      </c>
      <c r="I1713" s="64">
        <v>482.48</v>
      </c>
      <c r="J1713" s="64"/>
      <c r="K1713" s="239">
        <v>148.79</v>
      </c>
      <c r="L1713" s="239">
        <f t="shared" si="167"/>
        <v>1145.683</v>
      </c>
      <c r="M1713" s="239">
        <f t="shared" si="166"/>
        <v>2522.7939659999997</v>
      </c>
      <c r="N1713" s="224">
        <f t="shared" si="168"/>
        <v>3153.4924574999995</v>
      </c>
      <c r="O1713" s="403">
        <v>0</v>
      </c>
    </row>
    <row r="1714" spans="1:16" ht="30" x14ac:dyDescent="0.25">
      <c r="B1714" s="181" t="s">
        <v>1407</v>
      </c>
      <c r="C1714" s="172" t="s">
        <v>49</v>
      </c>
      <c r="D1714" s="212" t="s">
        <v>126</v>
      </c>
      <c r="E1714" s="212"/>
      <c r="F1714" s="172">
        <v>2</v>
      </c>
      <c r="G1714" s="212">
        <v>29.06</v>
      </c>
      <c r="H1714" s="212">
        <v>100.26</v>
      </c>
      <c r="I1714" s="172">
        <v>125.32</v>
      </c>
      <c r="J1714" s="172"/>
      <c r="K1714" s="213">
        <v>148.79</v>
      </c>
      <c r="L1714" s="213">
        <f t="shared" si="167"/>
        <v>297.58</v>
      </c>
      <c r="M1714" s="213">
        <f t="shared" si="166"/>
        <v>655.27116000000001</v>
      </c>
      <c r="N1714" s="214">
        <f t="shared" si="168"/>
        <v>819.08895000000007</v>
      </c>
      <c r="O1714" s="401">
        <v>0</v>
      </c>
    </row>
    <row r="1715" spans="1:16" x14ac:dyDescent="0.25">
      <c r="B1715" s="75" t="s">
        <v>1408</v>
      </c>
      <c r="C1715" s="84" t="s">
        <v>105</v>
      </c>
      <c r="D1715" s="175" t="s">
        <v>126</v>
      </c>
      <c r="E1715" s="175"/>
      <c r="F1715" s="84">
        <v>3.96</v>
      </c>
      <c r="G1715" s="175">
        <v>57.54</v>
      </c>
      <c r="H1715" s="175">
        <v>198.51</v>
      </c>
      <c r="I1715" s="84">
        <v>248.14</v>
      </c>
      <c r="J1715" s="84"/>
      <c r="K1715" s="185">
        <v>148.79</v>
      </c>
      <c r="L1715" s="185">
        <f t="shared" si="167"/>
        <v>589.20839999999998</v>
      </c>
      <c r="M1715" s="185">
        <f t="shared" si="166"/>
        <v>1297.4368967999999</v>
      </c>
      <c r="N1715" s="186">
        <f t="shared" si="168"/>
        <v>1621.7961209999999</v>
      </c>
      <c r="O1715" s="398">
        <v>0</v>
      </c>
    </row>
    <row r="1716" spans="1:16" x14ac:dyDescent="0.25">
      <c r="B1716" s="75" t="s">
        <v>1409</v>
      </c>
      <c r="C1716" s="84" t="s">
        <v>105</v>
      </c>
      <c r="D1716" s="175" t="s">
        <v>126</v>
      </c>
      <c r="E1716" s="175"/>
      <c r="F1716" s="84">
        <v>5.48</v>
      </c>
      <c r="G1716" s="175">
        <v>79.62</v>
      </c>
      <c r="H1716" s="175">
        <v>274.7</v>
      </c>
      <c r="I1716" s="84">
        <v>343.38</v>
      </c>
      <c r="J1716" s="84"/>
      <c r="K1716" s="185">
        <v>148.79</v>
      </c>
      <c r="L1716" s="185">
        <f t="shared" si="167"/>
        <v>815.36919999999998</v>
      </c>
      <c r="M1716" s="185">
        <f t="shared" si="166"/>
        <v>1795.4429783999999</v>
      </c>
      <c r="N1716" s="186">
        <f t="shared" si="168"/>
        <v>2244.303723</v>
      </c>
      <c r="O1716" s="398">
        <v>0</v>
      </c>
    </row>
    <row r="1717" spans="1:16" x14ac:dyDescent="0.25">
      <c r="B1717" s="75" t="s">
        <v>1410</v>
      </c>
      <c r="C1717" s="84" t="s">
        <v>105</v>
      </c>
      <c r="D1717" s="175" t="s">
        <v>126</v>
      </c>
      <c r="E1717" s="175"/>
      <c r="F1717" s="84">
        <v>7.66</v>
      </c>
      <c r="G1717" s="175">
        <v>111.3</v>
      </c>
      <c r="H1717" s="175">
        <v>383.98</v>
      </c>
      <c r="I1717" s="84">
        <v>479.98</v>
      </c>
      <c r="J1717" s="84"/>
      <c r="K1717" s="185">
        <v>148.79</v>
      </c>
      <c r="L1717" s="185">
        <f t="shared" si="167"/>
        <v>1139.7313999999999</v>
      </c>
      <c r="M1717" s="185">
        <f t="shared" si="166"/>
        <v>2509.6885427999996</v>
      </c>
      <c r="N1717" s="186">
        <f t="shared" si="168"/>
        <v>3137.1106784999993</v>
      </c>
      <c r="O1717" s="398">
        <v>0</v>
      </c>
    </row>
    <row r="1718" spans="1:16" x14ac:dyDescent="0.25">
      <c r="B1718" s="75" t="s">
        <v>1411</v>
      </c>
      <c r="C1718" s="84" t="s">
        <v>105</v>
      </c>
      <c r="D1718" s="175" t="s">
        <v>126</v>
      </c>
      <c r="E1718" s="175"/>
      <c r="F1718" s="84">
        <v>8.9700000000000006</v>
      </c>
      <c r="G1718" s="175">
        <v>130.33000000000001</v>
      </c>
      <c r="H1718" s="175">
        <v>449.65</v>
      </c>
      <c r="I1718" s="84">
        <v>562.07000000000005</v>
      </c>
      <c r="J1718" s="84"/>
      <c r="K1718" s="185">
        <v>148.79</v>
      </c>
      <c r="L1718" s="185">
        <f t="shared" si="167"/>
        <v>1334.6463000000001</v>
      </c>
      <c r="M1718" s="185">
        <f t="shared" si="166"/>
        <v>2938.8911526000002</v>
      </c>
      <c r="N1718" s="186">
        <f t="shared" si="168"/>
        <v>3673.6139407500004</v>
      </c>
      <c r="O1718" s="398">
        <v>0</v>
      </c>
    </row>
    <row r="1719" spans="1:16" x14ac:dyDescent="0.25">
      <c r="B1719" s="75" t="s">
        <v>1412</v>
      </c>
      <c r="C1719" s="84" t="s">
        <v>105</v>
      </c>
      <c r="D1719" s="175" t="s">
        <v>126</v>
      </c>
      <c r="E1719" s="175"/>
      <c r="F1719" s="84">
        <v>11.8</v>
      </c>
      <c r="G1719" s="175">
        <v>171.45</v>
      </c>
      <c r="H1719" s="175">
        <v>591.52</v>
      </c>
      <c r="I1719" s="84">
        <v>739.4</v>
      </c>
      <c r="J1719" s="84"/>
      <c r="K1719" s="185">
        <v>148.79</v>
      </c>
      <c r="L1719" s="185">
        <f t="shared" si="167"/>
        <v>1755.722</v>
      </c>
      <c r="M1719" s="185">
        <f t="shared" si="166"/>
        <v>3866.0998439999998</v>
      </c>
      <c r="N1719" s="186">
        <f t="shared" si="168"/>
        <v>4832.6248049999995</v>
      </c>
      <c r="O1719" s="398">
        <v>0</v>
      </c>
    </row>
    <row r="1720" spans="1:16" ht="15" customHeight="1" x14ac:dyDescent="0.25">
      <c r="B1720" s="75" t="s">
        <v>1413</v>
      </c>
      <c r="C1720" s="84" t="s">
        <v>105</v>
      </c>
      <c r="D1720" s="175" t="s">
        <v>126</v>
      </c>
      <c r="E1720" s="175"/>
      <c r="F1720" s="84">
        <v>13.4</v>
      </c>
      <c r="G1720" s="175">
        <v>194.7</v>
      </c>
      <c r="H1720" s="175">
        <v>671.72</v>
      </c>
      <c r="I1720" s="84">
        <v>839.65</v>
      </c>
      <c r="J1720" s="84"/>
      <c r="K1720" s="185">
        <v>148.79</v>
      </c>
      <c r="L1720" s="185">
        <f t="shared" si="167"/>
        <v>1993.7860000000001</v>
      </c>
      <c r="M1720" s="185">
        <f t="shared" si="166"/>
        <v>4390.3167720000001</v>
      </c>
      <c r="N1720" s="186">
        <f t="shared" si="168"/>
        <v>5487.8959649999997</v>
      </c>
      <c r="O1720" s="398">
        <v>0</v>
      </c>
    </row>
    <row r="1721" spans="1:16" ht="18.75" customHeight="1" x14ac:dyDescent="0.25">
      <c r="B1721" s="53" t="s">
        <v>1414</v>
      </c>
      <c r="C1721" s="197" t="s">
        <v>1415</v>
      </c>
      <c r="D1721" s="175" t="s">
        <v>171</v>
      </c>
      <c r="E1721" s="175"/>
      <c r="F1721" s="84">
        <v>0.5</v>
      </c>
      <c r="G1721" s="175">
        <v>6.46</v>
      </c>
      <c r="H1721" s="175">
        <v>47.35</v>
      </c>
      <c r="I1721" s="84">
        <v>59.19</v>
      </c>
      <c r="J1721" s="84"/>
      <c r="K1721" s="239">
        <v>131.35</v>
      </c>
      <c r="L1721" s="185">
        <f t="shared" si="167"/>
        <v>65.674999999999997</v>
      </c>
      <c r="M1721" s="185">
        <f>(L1721+L1722)*2.202</f>
        <v>308.43413999999996</v>
      </c>
      <c r="N1721" s="186">
        <f t="shared" si="168"/>
        <v>385.54267499999992</v>
      </c>
      <c r="O1721" s="398">
        <v>0</v>
      </c>
    </row>
    <row r="1722" spans="1:16" x14ac:dyDescent="0.25">
      <c r="B1722" s="62" t="s">
        <v>1416</v>
      </c>
      <c r="C1722" s="236" t="s">
        <v>713</v>
      </c>
      <c r="D1722" s="175" t="s">
        <v>126</v>
      </c>
      <c r="E1722" s="175"/>
      <c r="F1722" s="84">
        <v>0.5</v>
      </c>
      <c r="G1722" s="175"/>
      <c r="H1722" s="175"/>
      <c r="I1722" s="84"/>
      <c r="J1722" s="84"/>
      <c r="K1722" s="185">
        <v>148.79</v>
      </c>
      <c r="L1722" s="185">
        <f t="shared" si="167"/>
        <v>74.394999999999996</v>
      </c>
      <c r="M1722" s="185"/>
      <c r="N1722" s="186"/>
      <c r="O1722" s="398"/>
    </row>
    <row r="1723" spans="1:16" ht="30" x14ac:dyDescent="0.25">
      <c r="B1723" s="44" t="s">
        <v>1417</v>
      </c>
      <c r="C1723" s="207" t="s">
        <v>721</v>
      </c>
      <c r="D1723" s="175" t="s">
        <v>171</v>
      </c>
      <c r="E1723" s="175"/>
      <c r="F1723" s="84">
        <v>3.4</v>
      </c>
      <c r="G1723" s="175">
        <v>43.93</v>
      </c>
      <c r="H1723" s="175">
        <v>151.55000000000001</v>
      </c>
      <c r="I1723" s="84">
        <v>189.44</v>
      </c>
      <c r="J1723" s="84"/>
      <c r="K1723" s="239">
        <v>131.35</v>
      </c>
      <c r="L1723" s="185">
        <f t="shared" si="167"/>
        <v>446.59</v>
      </c>
      <c r="M1723" s="185">
        <f>L1723*2.202</f>
        <v>983.39117999999996</v>
      </c>
      <c r="N1723" s="186">
        <f>M1723*$N$2</f>
        <v>1229.238975</v>
      </c>
      <c r="O1723" s="398">
        <v>0</v>
      </c>
    </row>
    <row r="1724" spans="1:16" x14ac:dyDescent="0.25">
      <c r="B1724" s="59" t="s">
        <v>1401</v>
      </c>
      <c r="C1724" s="207" t="s">
        <v>105</v>
      </c>
      <c r="D1724" s="175" t="s">
        <v>171</v>
      </c>
      <c r="E1724" s="175"/>
      <c r="F1724" s="84">
        <v>4.5</v>
      </c>
      <c r="G1724" s="175">
        <v>58.14</v>
      </c>
      <c r="H1724" s="175">
        <v>200.58</v>
      </c>
      <c r="I1724" s="84">
        <v>250.73</v>
      </c>
      <c r="J1724" s="84"/>
      <c r="K1724" s="239">
        <v>131.35</v>
      </c>
      <c r="L1724" s="185">
        <f t="shared" si="167"/>
        <v>591.07499999999993</v>
      </c>
      <c r="M1724" s="185">
        <f>L1724*2.202</f>
        <v>1301.5471499999999</v>
      </c>
      <c r="N1724" s="186">
        <f>M1724*$N$2</f>
        <v>1626.9339375</v>
      </c>
      <c r="O1724" s="398">
        <v>0</v>
      </c>
    </row>
    <row r="1725" spans="1:16" s="34" customFormat="1" ht="15.75" x14ac:dyDescent="0.25">
      <c r="A1725" s="40"/>
      <c r="B1725" s="99" t="s">
        <v>1402</v>
      </c>
      <c r="C1725" s="198" t="s">
        <v>105</v>
      </c>
      <c r="D1725" s="249" t="s">
        <v>171</v>
      </c>
      <c r="E1725" s="249"/>
      <c r="F1725" s="248">
        <v>5.7</v>
      </c>
      <c r="G1725" s="249">
        <f>73.64</f>
        <v>73.64</v>
      </c>
      <c r="H1725" s="249">
        <v>254.07</v>
      </c>
      <c r="I1725" s="248">
        <f>317.59</f>
        <v>317.58999999999997</v>
      </c>
      <c r="J1725" s="248"/>
      <c r="K1725" s="250">
        <v>131.35</v>
      </c>
      <c r="L1725" s="250">
        <f t="shared" si="167"/>
        <v>748.69499999999994</v>
      </c>
      <c r="M1725" s="250">
        <f>L1725*2.202</f>
        <v>1648.6263899999999</v>
      </c>
      <c r="N1725" s="251">
        <f>M1725*$N$2</f>
        <v>2060.7829874999998</v>
      </c>
      <c r="O1725" s="405">
        <v>0</v>
      </c>
      <c r="P1725" s="40"/>
    </row>
    <row r="1726" spans="1:16" s="34" customFormat="1" ht="15.75" x14ac:dyDescent="0.25">
      <c r="A1726" s="40"/>
      <c r="B1726" s="106"/>
      <c r="C1726" s="117"/>
      <c r="D1726" s="115"/>
      <c r="E1726" s="115"/>
      <c r="F1726" s="115"/>
      <c r="G1726" s="115"/>
      <c r="H1726" s="115"/>
      <c r="I1726" s="117"/>
      <c r="J1726" s="117"/>
      <c r="K1726" s="116"/>
      <c r="L1726" s="116"/>
      <c r="M1726" s="116"/>
      <c r="N1726" s="147"/>
      <c r="O1726" s="392"/>
      <c r="P1726" s="40"/>
    </row>
    <row r="1727" spans="1:16" s="34" customFormat="1" ht="17.25" customHeight="1" x14ac:dyDescent="0.25">
      <c r="A1727" s="40"/>
      <c r="B1727" s="35" t="s">
        <v>1418</v>
      </c>
      <c r="C1727" s="36"/>
      <c r="D1727" s="37"/>
      <c r="E1727" s="37"/>
      <c r="F1727" s="37"/>
      <c r="G1727" s="37"/>
      <c r="H1727" s="37"/>
      <c r="I1727" s="37"/>
      <c r="J1727" s="37"/>
      <c r="K1727" s="38"/>
      <c r="L1727" s="36"/>
      <c r="M1727" s="38"/>
      <c r="N1727" s="39"/>
      <c r="O1727" s="379"/>
      <c r="P1727" s="40"/>
    </row>
    <row r="1728" spans="1:16" s="34" customFormat="1" ht="15.75" x14ac:dyDescent="0.25">
      <c r="A1728" s="40"/>
      <c r="B1728" s="35" t="s">
        <v>1419</v>
      </c>
      <c r="C1728" s="36"/>
      <c r="D1728" s="37"/>
      <c r="E1728" s="37"/>
      <c r="F1728" s="37"/>
      <c r="G1728" s="37"/>
      <c r="H1728" s="37"/>
      <c r="I1728" s="37"/>
      <c r="J1728" s="37"/>
      <c r="K1728" s="38"/>
      <c r="L1728" s="36"/>
      <c r="M1728" s="38"/>
      <c r="N1728" s="39"/>
      <c r="O1728" s="379"/>
      <c r="P1728" s="40"/>
    </row>
    <row r="1729" spans="1:16" ht="15.75" x14ac:dyDescent="0.25">
      <c r="A1729" s="113"/>
      <c r="B1729" s="35"/>
      <c r="C1729" s="36"/>
      <c r="D1729" s="37"/>
      <c r="E1729" s="37"/>
      <c r="F1729" s="37"/>
      <c r="G1729" s="37"/>
      <c r="H1729" s="37"/>
      <c r="I1729" s="37"/>
      <c r="J1729" s="37"/>
      <c r="K1729" s="38"/>
      <c r="L1729" s="36"/>
      <c r="M1729" s="38"/>
      <c r="N1729" s="39"/>
      <c r="O1729" s="379"/>
      <c r="P1729" s="113"/>
    </row>
    <row r="1730" spans="1:16" ht="15.75" x14ac:dyDescent="0.25">
      <c r="B1730" s="35" t="s">
        <v>484</v>
      </c>
      <c r="C1730" s="36"/>
      <c r="D1730" s="37"/>
      <c r="E1730" s="37"/>
      <c r="F1730" s="37"/>
      <c r="G1730" s="37"/>
      <c r="H1730" s="37">
        <f>11.84*0.74*3.45*1.25</f>
        <v>37.784400000000005</v>
      </c>
      <c r="I1730" s="37"/>
      <c r="J1730" s="37"/>
      <c r="K1730" s="38"/>
      <c r="L1730" s="36"/>
      <c r="M1730" s="38"/>
      <c r="N1730" s="39"/>
      <c r="O1730" s="379"/>
    </row>
    <row r="1731" spans="1:16" x14ac:dyDescent="0.25">
      <c r="B1731" s="114"/>
      <c r="C1731" s="117"/>
      <c r="D1731" s="115"/>
      <c r="E1731" s="115"/>
      <c r="F1731" s="115"/>
      <c r="G1731" s="115"/>
      <c r="H1731" s="115"/>
      <c r="I1731" s="115"/>
      <c r="J1731" s="115"/>
      <c r="K1731" s="116"/>
      <c r="L1731" s="117"/>
      <c r="M1731" s="116"/>
      <c r="N1731" s="147"/>
      <c r="O1731" s="392"/>
    </row>
    <row r="1732" spans="1:16" ht="15" customHeight="1" x14ac:dyDescent="0.25">
      <c r="B1732" s="448" t="s">
        <v>13</v>
      </c>
      <c r="C1732" s="449" t="s">
        <v>14</v>
      </c>
      <c r="D1732" s="449" t="s">
        <v>15</v>
      </c>
      <c r="E1732" s="449" t="s">
        <v>1174</v>
      </c>
      <c r="F1732" s="449" t="s">
        <v>1297</v>
      </c>
      <c r="G1732" s="449" t="s">
        <v>1298</v>
      </c>
      <c r="H1732" s="449" t="s">
        <v>760</v>
      </c>
      <c r="I1732" s="477" t="s">
        <v>19</v>
      </c>
      <c r="J1732" s="477"/>
      <c r="K1732" s="448" t="s">
        <v>20</v>
      </c>
      <c r="L1732" s="449" t="s">
        <v>17</v>
      </c>
      <c r="M1732" s="452" t="s">
        <v>21</v>
      </c>
      <c r="N1732" s="453" t="s">
        <v>19</v>
      </c>
      <c r="O1732" s="453"/>
    </row>
    <row r="1733" spans="1:16" ht="50.25" customHeight="1" x14ac:dyDescent="0.25">
      <c r="B1733" s="448"/>
      <c r="C1733" s="449"/>
      <c r="D1733" s="449"/>
      <c r="E1733" s="449"/>
      <c r="F1733" s="449"/>
      <c r="G1733" s="449"/>
      <c r="H1733" s="449"/>
      <c r="I1733" s="120" t="s">
        <v>1299</v>
      </c>
      <c r="J1733" s="43" t="s">
        <v>23</v>
      </c>
      <c r="K1733" s="448"/>
      <c r="L1733" s="449"/>
      <c r="M1733" s="452"/>
      <c r="N1733" s="42" t="s">
        <v>22</v>
      </c>
      <c r="O1733" s="380" t="s">
        <v>23</v>
      </c>
    </row>
    <row r="1734" spans="1:16" ht="47.45" customHeight="1" x14ac:dyDescent="0.25">
      <c r="B1734" s="181" t="s">
        <v>1420</v>
      </c>
      <c r="C1734" s="172" t="s">
        <v>286</v>
      </c>
      <c r="D1734" s="212" t="s">
        <v>489</v>
      </c>
      <c r="E1734" s="212"/>
      <c r="F1734" s="172">
        <v>0.74</v>
      </c>
      <c r="G1734" s="212">
        <v>8.76</v>
      </c>
      <c r="H1734" s="212">
        <v>30.23</v>
      </c>
      <c r="I1734" s="172">
        <v>37.78</v>
      </c>
      <c r="J1734" s="213">
        <f>30.23*1.1*1.2</f>
        <v>39.903599999999997</v>
      </c>
      <c r="K1734" s="127">
        <v>118.01</v>
      </c>
      <c r="L1734" s="213">
        <f t="shared" ref="L1734:L1756" si="169">F1734*K1734</f>
        <v>87.327399999999997</v>
      </c>
      <c r="M1734" s="213">
        <f t="shared" ref="M1734:M1756" si="170">L1734*2.202</f>
        <v>192.29493479999999</v>
      </c>
      <c r="N1734" s="214">
        <f t="shared" ref="N1734:N1756" si="171">M1734*$N$2</f>
        <v>240.36866849999998</v>
      </c>
      <c r="O1734" s="401">
        <f t="shared" ref="O1734:O1756" si="172">M1734*$N$1*$N$3</f>
        <v>253.82931393600001</v>
      </c>
    </row>
    <row r="1735" spans="1:16" x14ac:dyDescent="0.25">
      <c r="B1735" s="59" t="s">
        <v>1421</v>
      </c>
      <c r="C1735" s="84" t="s">
        <v>286</v>
      </c>
      <c r="D1735" s="175" t="s">
        <v>489</v>
      </c>
      <c r="E1735" s="175"/>
      <c r="F1735" s="84">
        <v>0.86</v>
      </c>
      <c r="G1735" s="175">
        <v>7.81</v>
      </c>
      <c r="H1735" s="175">
        <v>26.96</v>
      </c>
      <c r="I1735" s="84">
        <v>33.700000000000003</v>
      </c>
      <c r="J1735" s="185">
        <f>26.96*1.1*1.2</f>
        <v>35.587200000000003</v>
      </c>
      <c r="K1735" s="57">
        <v>118.01</v>
      </c>
      <c r="L1735" s="185">
        <f t="shared" si="169"/>
        <v>101.48860000000001</v>
      </c>
      <c r="M1735" s="185">
        <f t="shared" si="170"/>
        <v>223.4778972</v>
      </c>
      <c r="N1735" s="186">
        <f t="shared" si="171"/>
        <v>279.34737150000001</v>
      </c>
      <c r="O1735" s="398">
        <f t="shared" si="172"/>
        <v>294.990824304</v>
      </c>
    </row>
    <row r="1736" spans="1:16" ht="22.5" customHeight="1" x14ac:dyDescent="0.25">
      <c r="B1736" s="59" t="s">
        <v>1422</v>
      </c>
      <c r="C1736" s="84" t="s">
        <v>286</v>
      </c>
      <c r="D1736" s="175" t="s">
        <v>489</v>
      </c>
      <c r="E1736" s="175"/>
      <c r="F1736" s="84">
        <v>0.98</v>
      </c>
      <c r="G1736" s="175">
        <v>11.6</v>
      </c>
      <c r="H1736" s="175">
        <v>40.03</v>
      </c>
      <c r="I1736" s="84">
        <v>50.04</v>
      </c>
      <c r="J1736" s="84">
        <v>52.8</v>
      </c>
      <c r="K1736" s="57">
        <v>118.01</v>
      </c>
      <c r="L1736" s="185">
        <f t="shared" si="169"/>
        <v>115.6498</v>
      </c>
      <c r="M1736" s="185">
        <f t="shared" si="170"/>
        <v>254.66085959999998</v>
      </c>
      <c r="N1736" s="186">
        <f t="shared" si="171"/>
        <v>318.3260745</v>
      </c>
      <c r="O1736" s="398">
        <f t="shared" si="172"/>
        <v>336.15233467199999</v>
      </c>
    </row>
    <row r="1737" spans="1:16" ht="30" customHeight="1" x14ac:dyDescent="0.25">
      <c r="B1737" s="59" t="s">
        <v>1423</v>
      </c>
      <c r="C1737" s="84" t="s">
        <v>303</v>
      </c>
      <c r="D1737" s="175" t="s">
        <v>171</v>
      </c>
      <c r="E1737" s="175"/>
      <c r="F1737" s="84">
        <v>0.81</v>
      </c>
      <c r="G1737" s="175">
        <v>10.47</v>
      </c>
      <c r="H1737" s="175">
        <v>36.1</v>
      </c>
      <c r="I1737" s="84">
        <v>45.13</v>
      </c>
      <c r="J1737" s="84">
        <v>47.7</v>
      </c>
      <c r="K1737" s="239">
        <v>131.35</v>
      </c>
      <c r="L1737" s="185">
        <f t="shared" si="169"/>
        <v>106.3935</v>
      </c>
      <c r="M1737" s="185">
        <f t="shared" si="170"/>
        <v>234.27848700000001</v>
      </c>
      <c r="N1737" s="186">
        <f t="shared" si="171"/>
        <v>292.84810874999999</v>
      </c>
      <c r="O1737" s="398">
        <f t="shared" si="172"/>
        <v>309.24760284000001</v>
      </c>
    </row>
    <row r="1738" spans="1:16" x14ac:dyDescent="0.25">
      <c r="B1738" s="59" t="s">
        <v>1424</v>
      </c>
      <c r="C1738" s="84" t="s">
        <v>105</v>
      </c>
      <c r="D1738" s="175" t="s">
        <v>171</v>
      </c>
      <c r="E1738" s="175"/>
      <c r="F1738" s="84">
        <v>0.95</v>
      </c>
      <c r="G1738" s="175">
        <v>12.27</v>
      </c>
      <c r="H1738" s="175">
        <v>42.35</v>
      </c>
      <c r="I1738" s="84">
        <v>52.93</v>
      </c>
      <c r="J1738" s="84">
        <v>55.9</v>
      </c>
      <c r="K1738" s="239">
        <v>131.35</v>
      </c>
      <c r="L1738" s="185">
        <f t="shared" si="169"/>
        <v>124.78249999999998</v>
      </c>
      <c r="M1738" s="185">
        <f t="shared" si="170"/>
        <v>274.77106499999996</v>
      </c>
      <c r="N1738" s="186">
        <f t="shared" si="171"/>
        <v>343.46383124999994</v>
      </c>
      <c r="O1738" s="398">
        <f t="shared" si="172"/>
        <v>362.69780580000003</v>
      </c>
    </row>
    <row r="1739" spans="1:16" ht="21" customHeight="1" x14ac:dyDescent="0.25">
      <c r="B1739" s="59" t="s">
        <v>1425</v>
      </c>
      <c r="C1739" s="84" t="s">
        <v>105</v>
      </c>
      <c r="D1739" s="175" t="s">
        <v>171</v>
      </c>
      <c r="E1739" s="175"/>
      <c r="F1739" s="84">
        <v>1.08</v>
      </c>
      <c r="G1739" s="175">
        <v>13.95</v>
      </c>
      <c r="H1739" s="175">
        <v>48.14</v>
      </c>
      <c r="I1739" s="84">
        <v>60.17</v>
      </c>
      <c r="J1739" s="84">
        <v>63.5</v>
      </c>
      <c r="K1739" s="239">
        <v>131.35</v>
      </c>
      <c r="L1739" s="185">
        <f t="shared" si="169"/>
        <v>141.858</v>
      </c>
      <c r="M1739" s="185">
        <f t="shared" si="170"/>
        <v>312.37131599999998</v>
      </c>
      <c r="N1739" s="186">
        <f t="shared" si="171"/>
        <v>390.46414499999997</v>
      </c>
      <c r="O1739" s="398">
        <f t="shared" si="172"/>
        <v>412.33013711999996</v>
      </c>
    </row>
    <row r="1740" spans="1:16" ht="30.75" customHeight="1" x14ac:dyDescent="0.25">
      <c r="B1740" s="59" t="s">
        <v>1426</v>
      </c>
      <c r="C1740" s="84"/>
      <c r="D1740" s="175" t="s">
        <v>171</v>
      </c>
      <c r="E1740" s="175"/>
      <c r="F1740" s="84">
        <v>1.07</v>
      </c>
      <c r="G1740" s="175">
        <v>13.82</v>
      </c>
      <c r="H1740" s="175">
        <v>47.69</v>
      </c>
      <c r="I1740" s="84">
        <v>59.62</v>
      </c>
      <c r="J1740" s="84">
        <v>63</v>
      </c>
      <c r="K1740" s="239">
        <v>131.35</v>
      </c>
      <c r="L1740" s="185">
        <f t="shared" si="169"/>
        <v>140.5445</v>
      </c>
      <c r="M1740" s="185">
        <f t="shared" si="170"/>
        <v>309.47898900000001</v>
      </c>
      <c r="N1740" s="186">
        <f t="shared" si="171"/>
        <v>386.84873625</v>
      </c>
      <c r="O1740" s="398">
        <f t="shared" si="172"/>
        <v>408.51226548000005</v>
      </c>
    </row>
    <row r="1741" spans="1:16" ht="21" customHeight="1" x14ac:dyDescent="0.25">
      <c r="B1741" s="59" t="s">
        <v>1427</v>
      </c>
      <c r="C1741" s="84" t="s">
        <v>105</v>
      </c>
      <c r="D1741" s="175" t="s">
        <v>171</v>
      </c>
      <c r="E1741" s="175"/>
      <c r="F1741" s="84">
        <v>1.18</v>
      </c>
      <c r="G1741" s="175">
        <v>15.25</v>
      </c>
      <c r="H1741" s="175">
        <v>52.6</v>
      </c>
      <c r="I1741" s="84">
        <v>65.75</v>
      </c>
      <c r="J1741" s="84">
        <v>69.400000000000006</v>
      </c>
      <c r="K1741" s="239">
        <v>131.35</v>
      </c>
      <c r="L1741" s="185">
        <f t="shared" si="169"/>
        <v>154.99299999999999</v>
      </c>
      <c r="M1741" s="185">
        <f t="shared" si="170"/>
        <v>341.29458599999998</v>
      </c>
      <c r="N1741" s="186">
        <f t="shared" si="171"/>
        <v>426.61823249999998</v>
      </c>
      <c r="O1741" s="398">
        <f t="shared" si="172"/>
        <v>450.50885352</v>
      </c>
    </row>
    <row r="1742" spans="1:16" x14ac:dyDescent="0.25">
      <c r="B1742" s="99" t="s">
        <v>1428</v>
      </c>
      <c r="C1742" s="248" t="s">
        <v>105</v>
      </c>
      <c r="D1742" s="249" t="s">
        <v>171</v>
      </c>
      <c r="E1742" s="249"/>
      <c r="F1742" s="248">
        <v>1.3</v>
      </c>
      <c r="G1742" s="249">
        <v>16.8</v>
      </c>
      <c r="H1742" s="249">
        <v>57.95</v>
      </c>
      <c r="I1742" s="248">
        <v>72.430000000000007</v>
      </c>
      <c r="J1742" s="248">
        <v>76.5</v>
      </c>
      <c r="K1742" s="250">
        <v>131.35</v>
      </c>
      <c r="L1742" s="250">
        <f t="shared" si="169"/>
        <v>170.755</v>
      </c>
      <c r="M1742" s="250">
        <f t="shared" si="170"/>
        <v>376.00250999999997</v>
      </c>
      <c r="N1742" s="251">
        <f t="shared" si="171"/>
        <v>470.00313749999998</v>
      </c>
      <c r="O1742" s="405">
        <f t="shared" si="172"/>
        <v>496.32331319999997</v>
      </c>
    </row>
    <row r="1743" spans="1:16" ht="21" customHeight="1" x14ac:dyDescent="0.25">
      <c r="B1743" s="44" t="s">
        <v>1429</v>
      </c>
      <c r="C1743" s="174" t="s">
        <v>105</v>
      </c>
      <c r="D1743" s="219" t="s">
        <v>171</v>
      </c>
      <c r="E1743" s="219"/>
      <c r="F1743" s="174">
        <v>0.32</v>
      </c>
      <c r="G1743" s="219">
        <v>4.13</v>
      </c>
      <c r="H1743" s="219">
        <v>14.26</v>
      </c>
      <c r="I1743" s="174">
        <v>17.829999999999998</v>
      </c>
      <c r="J1743" s="174">
        <v>18.8</v>
      </c>
      <c r="K1743" s="222">
        <v>131.35</v>
      </c>
      <c r="L1743" s="222">
        <f t="shared" si="169"/>
        <v>42.031999999999996</v>
      </c>
      <c r="M1743" s="222">
        <f t="shared" si="170"/>
        <v>92.554463999999996</v>
      </c>
      <c r="N1743" s="223">
        <f t="shared" si="171"/>
        <v>115.69307999999999</v>
      </c>
      <c r="O1743" s="402">
        <f t="shared" si="172"/>
        <v>122.17189248</v>
      </c>
    </row>
    <row r="1744" spans="1:16" ht="30" x14ac:dyDescent="0.25">
      <c r="B1744" s="59" t="s">
        <v>1430</v>
      </c>
      <c r="C1744" s="84" t="s">
        <v>312</v>
      </c>
      <c r="D1744" s="175" t="s">
        <v>126</v>
      </c>
      <c r="E1744" s="175"/>
      <c r="F1744" s="84">
        <v>1.3</v>
      </c>
      <c r="G1744" s="175" t="s">
        <v>1431</v>
      </c>
      <c r="H1744" s="175">
        <v>65.17</v>
      </c>
      <c r="I1744" s="84">
        <v>81.459999999999994</v>
      </c>
      <c r="J1744" s="84">
        <v>86</v>
      </c>
      <c r="K1744" s="185">
        <v>148.79</v>
      </c>
      <c r="L1744" s="185">
        <f t="shared" si="169"/>
        <v>193.42699999999999</v>
      </c>
      <c r="M1744" s="185">
        <f t="shared" si="170"/>
        <v>425.92625399999997</v>
      </c>
      <c r="N1744" s="186">
        <f t="shared" si="171"/>
        <v>532.40781749999996</v>
      </c>
      <c r="O1744" s="398">
        <f t="shared" si="172"/>
        <v>562.22265528000003</v>
      </c>
    </row>
    <row r="1745" spans="2:15" ht="21.75" customHeight="1" x14ac:dyDescent="0.25">
      <c r="B1745" s="59" t="s">
        <v>1432</v>
      </c>
      <c r="C1745" s="84" t="s">
        <v>105</v>
      </c>
      <c r="D1745" s="175" t="s">
        <v>171</v>
      </c>
      <c r="E1745" s="175"/>
      <c r="F1745" s="84">
        <v>1.08</v>
      </c>
      <c r="G1745" s="175">
        <v>13.95</v>
      </c>
      <c r="H1745" s="175">
        <v>48.14</v>
      </c>
      <c r="I1745" s="84">
        <v>60.17</v>
      </c>
      <c r="J1745" s="84">
        <v>63.5</v>
      </c>
      <c r="K1745" s="239">
        <v>131.35</v>
      </c>
      <c r="L1745" s="185">
        <f t="shared" si="169"/>
        <v>141.858</v>
      </c>
      <c r="M1745" s="185">
        <f t="shared" si="170"/>
        <v>312.37131599999998</v>
      </c>
      <c r="N1745" s="186">
        <f t="shared" si="171"/>
        <v>390.46414499999997</v>
      </c>
      <c r="O1745" s="398">
        <f t="shared" si="172"/>
        <v>412.33013711999996</v>
      </c>
    </row>
    <row r="1746" spans="2:15" ht="29.25" customHeight="1" x14ac:dyDescent="0.25">
      <c r="B1746" s="59" t="s">
        <v>1433</v>
      </c>
      <c r="C1746" s="84"/>
      <c r="D1746" s="175" t="s">
        <v>126</v>
      </c>
      <c r="E1746" s="175"/>
      <c r="F1746" s="84">
        <v>1.24</v>
      </c>
      <c r="G1746" s="175">
        <v>18.02</v>
      </c>
      <c r="H1746" s="175">
        <v>62.16</v>
      </c>
      <c r="I1746" s="84">
        <v>77.7</v>
      </c>
      <c r="J1746" s="84">
        <v>82.1</v>
      </c>
      <c r="K1746" s="185">
        <v>148.79</v>
      </c>
      <c r="L1746" s="185">
        <f t="shared" si="169"/>
        <v>184.49959999999999</v>
      </c>
      <c r="M1746" s="185">
        <f t="shared" si="170"/>
        <v>406.26811919999994</v>
      </c>
      <c r="N1746" s="186">
        <f t="shared" si="171"/>
        <v>507.83514899999994</v>
      </c>
      <c r="O1746" s="398">
        <f t="shared" si="172"/>
        <v>536.27391734399998</v>
      </c>
    </row>
    <row r="1747" spans="2:15" ht="21.75" customHeight="1" x14ac:dyDescent="0.25">
      <c r="B1747" s="59" t="s">
        <v>1434</v>
      </c>
      <c r="C1747" s="84" t="s">
        <v>105</v>
      </c>
      <c r="D1747" s="175" t="s">
        <v>126</v>
      </c>
      <c r="E1747" s="175"/>
      <c r="F1747" s="84">
        <v>1.39</v>
      </c>
      <c r="G1747" s="175">
        <v>20.2</v>
      </c>
      <c r="H1747" s="175">
        <v>69.680000000000007</v>
      </c>
      <c r="I1747" s="84">
        <v>87.1</v>
      </c>
      <c r="J1747" s="84">
        <v>92</v>
      </c>
      <c r="K1747" s="185">
        <v>148.79</v>
      </c>
      <c r="L1747" s="185">
        <f t="shared" si="169"/>
        <v>206.81809999999999</v>
      </c>
      <c r="M1747" s="185">
        <f t="shared" si="170"/>
        <v>455.41345619999998</v>
      </c>
      <c r="N1747" s="186">
        <f t="shared" si="171"/>
        <v>569.26682025000002</v>
      </c>
      <c r="O1747" s="398">
        <f t="shared" si="172"/>
        <v>601.14576218399998</v>
      </c>
    </row>
    <row r="1748" spans="2:15" ht="21.75" customHeight="1" x14ac:dyDescent="0.25">
      <c r="B1748" s="355" t="s">
        <v>1435</v>
      </c>
      <c r="C1748" s="84" t="s">
        <v>105</v>
      </c>
      <c r="D1748" s="175" t="s">
        <v>126</v>
      </c>
      <c r="E1748" s="215"/>
      <c r="F1748" s="216">
        <v>1.74</v>
      </c>
      <c r="G1748" s="215">
        <v>25.28</v>
      </c>
      <c r="H1748" s="215">
        <v>67.22</v>
      </c>
      <c r="I1748" s="216">
        <v>109.03</v>
      </c>
      <c r="J1748" s="216">
        <v>115.1</v>
      </c>
      <c r="K1748" s="185">
        <v>148.79</v>
      </c>
      <c r="L1748" s="185">
        <f t="shared" si="169"/>
        <v>258.89459999999997</v>
      </c>
      <c r="M1748" s="185">
        <f t="shared" si="170"/>
        <v>570.08590919999995</v>
      </c>
      <c r="N1748" s="186">
        <f t="shared" si="171"/>
        <v>712.60738649999996</v>
      </c>
      <c r="O1748" s="398">
        <f t="shared" si="172"/>
        <v>752.513400144</v>
      </c>
    </row>
    <row r="1749" spans="2:15" ht="33.75" customHeight="1" x14ac:dyDescent="0.25">
      <c r="B1749" s="355" t="s">
        <v>1436</v>
      </c>
      <c r="C1749" s="84"/>
      <c r="D1749" s="175" t="s">
        <v>126</v>
      </c>
      <c r="E1749" s="215"/>
      <c r="F1749" s="216">
        <v>2</v>
      </c>
      <c r="G1749" s="215">
        <v>29.06</v>
      </c>
      <c r="H1749" s="215">
        <v>100.2</v>
      </c>
      <c r="I1749" s="216">
        <v>125.32</v>
      </c>
      <c r="J1749" s="216">
        <v>132.30000000000001</v>
      </c>
      <c r="K1749" s="185">
        <v>148.79</v>
      </c>
      <c r="L1749" s="185">
        <f t="shared" si="169"/>
        <v>297.58</v>
      </c>
      <c r="M1749" s="185">
        <f t="shared" si="170"/>
        <v>655.27116000000001</v>
      </c>
      <c r="N1749" s="186">
        <f t="shared" si="171"/>
        <v>819.08895000000007</v>
      </c>
      <c r="O1749" s="398">
        <f t="shared" si="172"/>
        <v>864.95793120000008</v>
      </c>
    </row>
    <row r="1750" spans="2:15" ht="33.75" customHeight="1" x14ac:dyDescent="0.25">
      <c r="B1750" s="59" t="s">
        <v>1437</v>
      </c>
      <c r="C1750" s="84" t="s">
        <v>105</v>
      </c>
      <c r="D1750" s="175" t="s">
        <v>126</v>
      </c>
      <c r="E1750" s="175"/>
      <c r="F1750" s="84">
        <v>2.4</v>
      </c>
      <c r="G1750" s="175">
        <v>34.869999999999997</v>
      </c>
      <c r="H1750" s="175">
        <v>120.31</v>
      </c>
      <c r="I1750" s="84">
        <v>150.38999999999999</v>
      </c>
      <c r="J1750" s="84">
        <v>158.80000000000001</v>
      </c>
      <c r="K1750" s="185">
        <v>148.79</v>
      </c>
      <c r="L1750" s="185">
        <f t="shared" si="169"/>
        <v>357.09599999999995</v>
      </c>
      <c r="M1750" s="185">
        <f t="shared" si="170"/>
        <v>786.32539199999985</v>
      </c>
      <c r="N1750" s="186">
        <f t="shared" si="171"/>
        <v>982.90673999999979</v>
      </c>
      <c r="O1750" s="398">
        <f t="shared" si="172"/>
        <v>1037.9495174399999</v>
      </c>
    </row>
    <row r="1751" spans="2:15" ht="37.5" customHeight="1" x14ac:dyDescent="0.25">
      <c r="B1751" s="59" t="s">
        <v>1438</v>
      </c>
      <c r="C1751" s="84" t="s">
        <v>105</v>
      </c>
      <c r="D1751" s="175" t="s">
        <v>126</v>
      </c>
      <c r="E1751" s="175"/>
      <c r="F1751" s="84">
        <v>3.6</v>
      </c>
      <c r="G1751" s="175">
        <v>52.31</v>
      </c>
      <c r="H1751" s="175">
        <v>180.46</v>
      </c>
      <c r="I1751" s="84">
        <v>225.58</v>
      </c>
      <c r="J1751" s="84">
        <v>238.2</v>
      </c>
      <c r="K1751" s="185">
        <v>148.79</v>
      </c>
      <c r="L1751" s="185">
        <f t="shared" si="169"/>
        <v>535.64400000000001</v>
      </c>
      <c r="M1751" s="185">
        <f t="shared" si="170"/>
        <v>1179.4880880000001</v>
      </c>
      <c r="N1751" s="186">
        <f t="shared" si="171"/>
        <v>1474.3601100000001</v>
      </c>
      <c r="O1751" s="398">
        <f t="shared" si="172"/>
        <v>1556.9242761600001</v>
      </c>
    </row>
    <row r="1752" spans="2:15" ht="28.5" customHeight="1" x14ac:dyDescent="0.25">
      <c r="B1752" s="53" t="s">
        <v>1439</v>
      </c>
      <c r="C1752" s="64" t="s">
        <v>295</v>
      </c>
      <c r="D1752" s="175" t="s">
        <v>126</v>
      </c>
      <c r="E1752" s="240"/>
      <c r="F1752" s="64">
        <v>1.24</v>
      </c>
      <c r="G1752" s="240">
        <v>18.02</v>
      </c>
      <c r="H1752" s="240">
        <v>62.16</v>
      </c>
      <c r="I1752" s="64">
        <v>77.7</v>
      </c>
      <c r="J1752" s="64">
        <v>82.1</v>
      </c>
      <c r="K1752" s="185">
        <v>148.79</v>
      </c>
      <c r="L1752" s="239">
        <f t="shared" si="169"/>
        <v>184.49959999999999</v>
      </c>
      <c r="M1752" s="185">
        <f t="shared" si="170"/>
        <v>406.26811919999994</v>
      </c>
      <c r="N1752" s="224">
        <f t="shared" si="171"/>
        <v>507.83514899999994</v>
      </c>
      <c r="O1752" s="403">
        <f t="shared" si="172"/>
        <v>536.27391734399998</v>
      </c>
    </row>
    <row r="1753" spans="2:15" ht="18.75" customHeight="1" x14ac:dyDescent="0.25">
      <c r="B1753" s="59" t="s">
        <v>1440</v>
      </c>
      <c r="C1753" s="84" t="s">
        <v>295</v>
      </c>
      <c r="D1753" s="175" t="s">
        <v>126</v>
      </c>
      <c r="E1753" s="175"/>
      <c r="F1753" s="84">
        <v>0.66</v>
      </c>
      <c r="G1753" s="175">
        <v>9.59</v>
      </c>
      <c r="H1753" s="302">
        <f>9.59*3.45</f>
        <v>33.085500000000003</v>
      </c>
      <c r="I1753" s="84">
        <f>33.09*1.25</f>
        <v>41.362500000000004</v>
      </c>
      <c r="J1753" s="84">
        <v>56.2</v>
      </c>
      <c r="K1753" s="185">
        <v>148.79</v>
      </c>
      <c r="L1753" s="185">
        <f t="shared" si="169"/>
        <v>98.201399999999992</v>
      </c>
      <c r="M1753" s="185">
        <f t="shared" si="170"/>
        <v>216.23948279999999</v>
      </c>
      <c r="N1753" s="186">
        <f t="shared" si="171"/>
        <v>270.2993535</v>
      </c>
      <c r="O1753" s="398">
        <f t="shared" si="172"/>
        <v>285.43611729599996</v>
      </c>
    </row>
    <row r="1754" spans="2:15" ht="30.75" customHeight="1" x14ac:dyDescent="0.25">
      <c r="B1754" s="44" t="s">
        <v>1441</v>
      </c>
      <c r="C1754" s="174" t="s">
        <v>1442</v>
      </c>
      <c r="D1754" s="219" t="s">
        <v>171</v>
      </c>
      <c r="E1754" s="219"/>
      <c r="F1754" s="174">
        <v>0.73</v>
      </c>
      <c r="G1754" s="219">
        <v>9.43</v>
      </c>
      <c r="H1754" s="219">
        <v>32.54</v>
      </c>
      <c r="I1754" s="174">
        <v>40.67</v>
      </c>
      <c r="J1754" s="222">
        <f>33.09*1.1*1.2</f>
        <v>43.67880000000001</v>
      </c>
      <c r="K1754" s="239">
        <v>131.35</v>
      </c>
      <c r="L1754" s="222">
        <f t="shared" si="169"/>
        <v>95.885499999999993</v>
      </c>
      <c r="M1754" s="185">
        <f t="shared" si="170"/>
        <v>211.13987099999997</v>
      </c>
      <c r="N1754" s="223">
        <f t="shared" si="171"/>
        <v>263.92483874999994</v>
      </c>
      <c r="O1754" s="402">
        <f t="shared" si="172"/>
        <v>278.70462971999996</v>
      </c>
    </row>
    <row r="1755" spans="2:15" ht="18.75" customHeight="1" x14ac:dyDescent="0.25">
      <c r="B1755" s="59" t="s">
        <v>1443</v>
      </c>
      <c r="C1755" s="84" t="s">
        <v>105</v>
      </c>
      <c r="D1755" s="175" t="s">
        <v>171</v>
      </c>
      <c r="E1755" s="175"/>
      <c r="F1755" s="84">
        <v>0.6</v>
      </c>
      <c r="G1755" s="175">
        <v>7.75</v>
      </c>
      <c r="H1755" s="175">
        <v>26.74</v>
      </c>
      <c r="I1755" s="84">
        <v>33.43</v>
      </c>
      <c r="J1755" s="84">
        <v>35.299999999999997</v>
      </c>
      <c r="K1755" s="239">
        <v>131.35</v>
      </c>
      <c r="L1755" s="185">
        <f t="shared" si="169"/>
        <v>78.809999999999988</v>
      </c>
      <c r="M1755" s="185">
        <f t="shared" si="170"/>
        <v>173.53961999999996</v>
      </c>
      <c r="N1755" s="186">
        <f t="shared" si="171"/>
        <v>216.92452499999996</v>
      </c>
      <c r="O1755" s="398">
        <f t="shared" si="172"/>
        <v>229.07229839999997</v>
      </c>
    </row>
    <row r="1756" spans="2:15" ht="30.75" customHeight="1" x14ac:dyDescent="0.25">
      <c r="B1756" s="59" t="s">
        <v>1444</v>
      </c>
      <c r="C1756" s="84" t="s">
        <v>298</v>
      </c>
      <c r="D1756" s="175" t="s">
        <v>126</v>
      </c>
      <c r="E1756" s="175"/>
      <c r="F1756" s="84">
        <v>1.44</v>
      </c>
      <c r="G1756" s="175">
        <v>20.92</v>
      </c>
      <c r="H1756" s="175">
        <v>72.180000000000007</v>
      </c>
      <c r="I1756" s="84">
        <v>90.23</v>
      </c>
      <c r="J1756" s="84">
        <v>95.3</v>
      </c>
      <c r="K1756" s="185">
        <v>148.79</v>
      </c>
      <c r="L1756" s="185">
        <f t="shared" si="169"/>
        <v>214.25759999999997</v>
      </c>
      <c r="M1756" s="185">
        <f t="shared" si="170"/>
        <v>471.79523519999992</v>
      </c>
      <c r="N1756" s="186">
        <f t="shared" si="171"/>
        <v>589.74404399999992</v>
      </c>
      <c r="O1756" s="398">
        <f t="shared" si="172"/>
        <v>622.7697104639999</v>
      </c>
    </row>
    <row r="1757" spans="2:15" ht="23.25" customHeight="1" x14ac:dyDescent="0.25">
      <c r="B1757" s="166" t="s">
        <v>1445</v>
      </c>
      <c r="C1757" s="84"/>
      <c r="D1757" s="175"/>
      <c r="E1757" s="175"/>
      <c r="F1757" s="84"/>
      <c r="G1757" s="175"/>
      <c r="H1757" s="175"/>
      <c r="I1757" s="84"/>
      <c r="J1757" s="84"/>
      <c r="K1757" s="185"/>
      <c r="L1757" s="185"/>
      <c r="M1757" s="185"/>
      <c r="N1757" s="186"/>
      <c r="O1757" s="398"/>
    </row>
    <row r="1758" spans="2:15" ht="23.25" customHeight="1" x14ac:dyDescent="0.25">
      <c r="B1758" s="59" t="s">
        <v>1446</v>
      </c>
      <c r="C1758" s="84" t="s">
        <v>1348</v>
      </c>
      <c r="D1758" s="175" t="s">
        <v>126</v>
      </c>
      <c r="E1758" s="175"/>
      <c r="F1758" s="84">
        <v>0.85</v>
      </c>
      <c r="G1758" s="175">
        <v>12.35</v>
      </c>
      <c r="H1758" s="175">
        <v>42.61</v>
      </c>
      <c r="I1758" s="84">
        <v>53.26</v>
      </c>
      <c r="J1758" s="84">
        <v>56.2</v>
      </c>
      <c r="K1758" s="185">
        <v>148.79</v>
      </c>
      <c r="L1758" s="185">
        <f>F1758*K1758</f>
        <v>126.47149999999999</v>
      </c>
      <c r="M1758" s="185">
        <f t="shared" ref="M1758:M1768" si="173">L1758*2.202</f>
        <v>278.49024299999996</v>
      </c>
      <c r="N1758" s="186">
        <f>M1758*$N$2</f>
        <v>348.11280374999996</v>
      </c>
      <c r="O1758" s="398">
        <f>M1758*$N$1*$N$3</f>
        <v>367.60712075999993</v>
      </c>
    </row>
    <row r="1759" spans="2:15" x14ac:dyDescent="0.25">
      <c r="B1759" s="59" t="s">
        <v>1447</v>
      </c>
      <c r="C1759" s="84" t="s">
        <v>105</v>
      </c>
      <c r="D1759" s="175" t="s">
        <v>126</v>
      </c>
      <c r="E1759" s="175"/>
      <c r="F1759" s="84">
        <v>0.93</v>
      </c>
      <c r="G1759" s="175">
        <v>13.51</v>
      </c>
      <c r="H1759" s="175">
        <v>46.62</v>
      </c>
      <c r="I1759" s="84">
        <v>58.27</v>
      </c>
      <c r="J1759" s="84">
        <v>61.5</v>
      </c>
      <c r="K1759" s="185">
        <v>148.79</v>
      </c>
      <c r="L1759" s="185">
        <f>F1759*K1759</f>
        <v>138.37469999999999</v>
      </c>
      <c r="M1759" s="185">
        <f t="shared" si="173"/>
        <v>304.70108939999994</v>
      </c>
      <c r="N1759" s="186">
        <f>M1759*$N$2</f>
        <v>380.87636174999994</v>
      </c>
      <c r="O1759" s="398">
        <f>M1759*$N$1*$N$3</f>
        <v>402.20543800799999</v>
      </c>
    </row>
    <row r="1760" spans="2:15" ht="18.75" customHeight="1" x14ac:dyDescent="0.25">
      <c r="B1760" s="59" t="s">
        <v>1448</v>
      </c>
      <c r="C1760" s="84" t="s">
        <v>312</v>
      </c>
      <c r="D1760" s="175" t="s">
        <v>126</v>
      </c>
      <c r="E1760" s="175"/>
      <c r="F1760" s="84">
        <v>0.56000000000000005</v>
      </c>
      <c r="G1760" s="175">
        <v>8.14</v>
      </c>
      <c r="H1760" s="175">
        <v>28.07</v>
      </c>
      <c r="I1760" s="84">
        <v>35.090000000000003</v>
      </c>
      <c r="J1760" s="84">
        <v>37.1</v>
      </c>
      <c r="K1760" s="185">
        <v>148.79</v>
      </c>
      <c r="L1760" s="185">
        <f>F1760*K1760</f>
        <v>83.322400000000002</v>
      </c>
      <c r="M1760" s="185">
        <f t="shared" si="173"/>
        <v>183.4759248</v>
      </c>
      <c r="N1760" s="186">
        <f>M1760*$N$2</f>
        <v>229.34490600000001</v>
      </c>
      <c r="O1760" s="398">
        <f>M1760*$N$1*$N$3</f>
        <v>242.18822073600001</v>
      </c>
    </row>
    <row r="1761" spans="2:15" ht="30" x14ac:dyDescent="0.25">
      <c r="B1761" s="59" t="s">
        <v>1449</v>
      </c>
      <c r="C1761" s="84" t="s">
        <v>105</v>
      </c>
      <c r="D1761" s="175" t="s">
        <v>126</v>
      </c>
      <c r="E1761" s="175"/>
      <c r="F1761" s="84">
        <v>0.5</v>
      </c>
      <c r="G1761" s="175">
        <v>7.27</v>
      </c>
      <c r="H1761" s="175">
        <v>25.06</v>
      </c>
      <c r="I1761" s="84">
        <v>31.33</v>
      </c>
      <c r="J1761" s="84">
        <v>33.1</v>
      </c>
      <c r="K1761" s="185">
        <v>148.79</v>
      </c>
      <c r="L1761" s="185">
        <f>F1761*K1761</f>
        <v>74.394999999999996</v>
      </c>
      <c r="M1761" s="185">
        <f t="shared" si="173"/>
        <v>163.81779</v>
      </c>
      <c r="N1761" s="186">
        <f>M1761*$N$2</f>
        <v>204.77223750000002</v>
      </c>
      <c r="O1761" s="398">
        <f>M1761*$N$1*$N$3</f>
        <v>216.23948280000002</v>
      </c>
    </row>
    <row r="1762" spans="2:15" x14ac:dyDescent="0.25">
      <c r="B1762" s="166" t="s">
        <v>1450</v>
      </c>
      <c r="C1762" s="84"/>
      <c r="D1762" s="175"/>
      <c r="E1762" s="175"/>
      <c r="F1762" s="84"/>
      <c r="G1762" s="175"/>
      <c r="H1762" s="175"/>
      <c r="I1762" s="84"/>
      <c r="J1762" s="84"/>
      <c r="K1762" s="185"/>
      <c r="L1762" s="185"/>
      <c r="M1762" s="185">
        <f t="shared" si="173"/>
        <v>0</v>
      </c>
      <c r="N1762" s="186"/>
      <c r="O1762" s="398"/>
    </row>
    <row r="1763" spans="2:15" ht="18.75" customHeight="1" x14ac:dyDescent="0.25">
      <c r="B1763" s="422" t="s">
        <v>2024</v>
      </c>
      <c r="C1763" s="84" t="s">
        <v>49</v>
      </c>
      <c r="D1763" s="175" t="s">
        <v>126</v>
      </c>
      <c r="E1763" s="175"/>
      <c r="F1763" s="84">
        <v>0.3</v>
      </c>
      <c r="G1763" s="175">
        <v>4.3600000000000003</v>
      </c>
      <c r="H1763" s="175">
        <v>15.04</v>
      </c>
      <c r="I1763" s="84">
        <v>18.8</v>
      </c>
      <c r="J1763" s="84">
        <v>19.899999999999999</v>
      </c>
      <c r="K1763" s="185">
        <v>148.79</v>
      </c>
      <c r="L1763" s="185">
        <f>F1763*K1763</f>
        <v>44.636999999999993</v>
      </c>
      <c r="M1763" s="185">
        <f t="shared" si="173"/>
        <v>98.290673999999981</v>
      </c>
      <c r="N1763" s="186">
        <f>M1763*$N$2</f>
        <v>122.86334249999997</v>
      </c>
      <c r="O1763" s="398">
        <f>M1763*$N$1*$N$3</f>
        <v>129.74368967999999</v>
      </c>
    </row>
    <row r="1764" spans="2:15" ht="30" customHeight="1" x14ac:dyDescent="0.25">
      <c r="B1764" s="59" t="s">
        <v>1451</v>
      </c>
      <c r="C1764" s="84"/>
      <c r="D1764" s="175"/>
      <c r="E1764" s="175"/>
      <c r="F1764" s="84"/>
      <c r="G1764" s="175"/>
      <c r="H1764" s="175"/>
      <c r="I1764" s="84"/>
      <c r="J1764" s="84"/>
      <c r="K1764" s="185"/>
      <c r="L1764" s="185"/>
      <c r="M1764" s="185">
        <f t="shared" si="173"/>
        <v>0</v>
      </c>
      <c r="N1764" s="186"/>
      <c r="O1764" s="398"/>
    </row>
    <row r="1765" spans="2:15" ht="22.5" customHeight="1" x14ac:dyDescent="0.25">
      <c r="B1765" s="59" t="s">
        <v>1452</v>
      </c>
      <c r="C1765" s="84"/>
      <c r="D1765" s="175"/>
      <c r="E1765" s="175"/>
      <c r="F1765" s="84"/>
      <c r="G1765" s="175"/>
      <c r="H1765" s="175"/>
      <c r="I1765" s="84"/>
      <c r="J1765" s="84"/>
      <c r="K1765" s="185"/>
      <c r="L1765" s="185"/>
      <c r="M1765" s="185">
        <f t="shared" si="173"/>
        <v>0</v>
      </c>
      <c r="N1765" s="186"/>
      <c r="O1765" s="398"/>
    </row>
    <row r="1766" spans="2:15" ht="22.5" customHeight="1" x14ac:dyDescent="0.25">
      <c r="B1766" s="59" t="s">
        <v>1453</v>
      </c>
      <c r="C1766" s="84" t="s">
        <v>1454</v>
      </c>
      <c r="D1766" s="175" t="s">
        <v>171</v>
      </c>
      <c r="E1766" s="175"/>
      <c r="F1766" s="84">
        <v>0.17</v>
      </c>
      <c r="G1766" s="175">
        <v>2.2000000000000002</v>
      </c>
      <c r="H1766" s="175">
        <v>7.58</v>
      </c>
      <c r="I1766" s="84">
        <v>9.4700000000000006</v>
      </c>
      <c r="J1766" s="84">
        <v>10</v>
      </c>
      <c r="K1766" s="185">
        <v>131.35</v>
      </c>
      <c r="L1766" s="185">
        <f>F1766*K1766</f>
        <v>22.329499999999999</v>
      </c>
      <c r="M1766" s="185">
        <f t="shared" si="173"/>
        <v>49.169559</v>
      </c>
      <c r="N1766" s="186">
        <f>M1766*$N$2</f>
        <v>61.461948749999998</v>
      </c>
      <c r="O1766" s="398">
        <f>M1766*$N$1*$N$3</f>
        <v>64.903817880000005</v>
      </c>
    </row>
    <row r="1767" spans="2:15" ht="18.75" customHeight="1" x14ac:dyDescent="0.25">
      <c r="B1767" s="59" t="s">
        <v>1455</v>
      </c>
      <c r="C1767" s="84" t="s">
        <v>105</v>
      </c>
      <c r="D1767" s="175" t="s">
        <v>171</v>
      </c>
      <c r="E1767" s="175"/>
      <c r="F1767" s="84">
        <v>0.22</v>
      </c>
      <c r="G1767" s="175">
        <v>2.84</v>
      </c>
      <c r="H1767" s="175">
        <v>9.81</v>
      </c>
      <c r="I1767" s="84">
        <v>12.26</v>
      </c>
      <c r="J1767" s="84">
        <v>12.9</v>
      </c>
      <c r="K1767" s="185">
        <v>131.35</v>
      </c>
      <c r="L1767" s="185">
        <f>F1767*K1767</f>
        <v>28.896999999999998</v>
      </c>
      <c r="M1767" s="185">
        <f t="shared" si="173"/>
        <v>63.631193999999994</v>
      </c>
      <c r="N1767" s="186">
        <f>M1767*$N$2</f>
        <v>79.538992499999992</v>
      </c>
      <c r="O1767" s="398">
        <f>M1767*$N$1*$N$3</f>
        <v>83.993176079999998</v>
      </c>
    </row>
    <row r="1768" spans="2:15" x14ac:dyDescent="0.25">
      <c r="B1768" s="59" t="s">
        <v>1456</v>
      </c>
      <c r="C1768" s="84" t="s">
        <v>105</v>
      </c>
      <c r="D1768" s="175" t="s">
        <v>171</v>
      </c>
      <c r="E1768" s="175"/>
      <c r="F1768" s="84">
        <v>0.35</v>
      </c>
      <c r="G1768" s="175">
        <v>4.5199999999999996</v>
      </c>
      <c r="H1768" s="175">
        <v>15.6</v>
      </c>
      <c r="I1768" s="84">
        <v>19.5</v>
      </c>
      <c r="J1768" s="84">
        <v>20.6</v>
      </c>
      <c r="K1768" s="239">
        <v>131.35</v>
      </c>
      <c r="L1768" s="185">
        <f>F1768*K1768</f>
        <v>45.972499999999997</v>
      </c>
      <c r="M1768" s="185">
        <f t="shared" si="173"/>
        <v>101.23144499999999</v>
      </c>
      <c r="N1768" s="186">
        <f>M1768*$N$2</f>
        <v>126.53930625</v>
      </c>
      <c r="O1768" s="398">
        <f>M1768*$N$1*$N$3</f>
        <v>133.6255074</v>
      </c>
    </row>
    <row r="1769" spans="2:15" ht="21" customHeight="1" x14ac:dyDescent="0.25">
      <c r="B1769" s="166" t="s">
        <v>1457</v>
      </c>
      <c r="C1769" s="84"/>
      <c r="D1769" s="175"/>
      <c r="E1769" s="175"/>
      <c r="F1769" s="84"/>
      <c r="G1769" s="175"/>
      <c r="H1769" s="175"/>
      <c r="I1769" s="84"/>
      <c r="J1769" s="84"/>
      <c r="K1769" s="185"/>
      <c r="L1769" s="185"/>
      <c r="M1769" s="185"/>
      <c r="N1769" s="186"/>
      <c r="O1769" s="398"/>
    </row>
    <row r="1770" spans="2:15" ht="53.25" customHeight="1" x14ac:dyDescent="0.25">
      <c r="B1770" s="59" t="s">
        <v>1458</v>
      </c>
      <c r="C1770" s="84" t="s">
        <v>400</v>
      </c>
      <c r="D1770" s="175" t="s">
        <v>126</v>
      </c>
      <c r="E1770" s="175"/>
      <c r="F1770" s="84">
        <v>0.52</v>
      </c>
      <c r="G1770" s="175">
        <v>7.56</v>
      </c>
      <c r="H1770" s="175">
        <v>26.07</v>
      </c>
      <c r="I1770" s="84">
        <v>32.58</v>
      </c>
      <c r="J1770" s="84">
        <v>34.4</v>
      </c>
      <c r="K1770" s="185">
        <v>148.79</v>
      </c>
      <c r="L1770" s="185">
        <f>F1770*K1770</f>
        <v>77.370800000000003</v>
      </c>
      <c r="M1770" s="185">
        <f>L1770*2.202</f>
        <v>170.37050160000001</v>
      </c>
      <c r="N1770" s="186">
        <f>M1770*$N$2</f>
        <v>212.96312700000001</v>
      </c>
      <c r="O1770" s="398">
        <f>M1770*$N$1*$N$3</f>
        <v>224.889062112</v>
      </c>
    </row>
    <row r="1771" spans="2:15" ht="21" customHeight="1" x14ac:dyDescent="0.25">
      <c r="B1771" s="59" t="s">
        <v>1459</v>
      </c>
      <c r="C1771" s="84" t="s">
        <v>400</v>
      </c>
      <c r="D1771" s="175" t="s">
        <v>126</v>
      </c>
      <c r="E1771" s="175"/>
      <c r="F1771" s="84">
        <v>0.6</v>
      </c>
      <c r="G1771" s="175">
        <v>8.7200000000000006</v>
      </c>
      <c r="H1771" s="175">
        <v>30.08</v>
      </c>
      <c r="I1771" s="84">
        <v>37.6</v>
      </c>
      <c r="J1771" s="84">
        <v>39.700000000000003</v>
      </c>
      <c r="K1771" s="185">
        <v>148.79</v>
      </c>
      <c r="L1771" s="185">
        <f>F1771*K1771</f>
        <v>89.273999999999987</v>
      </c>
      <c r="M1771" s="185">
        <f>L1771*2.202</f>
        <v>196.58134799999996</v>
      </c>
      <c r="N1771" s="186">
        <f>M1771*$N$2</f>
        <v>245.72668499999995</v>
      </c>
      <c r="O1771" s="398">
        <f>M1771*$N$1*$N$3</f>
        <v>259.48737935999998</v>
      </c>
    </row>
    <row r="1772" spans="2:15" ht="18.75" customHeight="1" x14ac:dyDescent="0.25">
      <c r="B1772" s="356" t="s">
        <v>1460</v>
      </c>
      <c r="C1772" s="84" t="s">
        <v>400</v>
      </c>
      <c r="D1772" s="175" t="s">
        <v>126</v>
      </c>
      <c r="E1772" s="175"/>
      <c r="F1772" s="84">
        <v>0.72</v>
      </c>
      <c r="G1772" s="175">
        <v>10.46</v>
      </c>
      <c r="H1772" s="175">
        <v>36.090000000000003</v>
      </c>
      <c r="I1772" s="84">
        <v>45.12</v>
      </c>
      <c r="J1772" s="84">
        <v>47.6</v>
      </c>
      <c r="K1772" s="185">
        <v>148.79</v>
      </c>
      <c r="L1772" s="185">
        <f>F1772*K1772</f>
        <v>107.12879999999998</v>
      </c>
      <c r="M1772" s="185">
        <f>L1772*2.202</f>
        <v>235.89761759999996</v>
      </c>
      <c r="N1772" s="186">
        <f>M1772*$N$2</f>
        <v>294.87202199999996</v>
      </c>
      <c r="O1772" s="398">
        <f>M1772*$N$1*$N$3</f>
        <v>311.38485523199995</v>
      </c>
    </row>
    <row r="1773" spans="2:15" ht="18.75" customHeight="1" x14ac:dyDescent="0.25">
      <c r="B1773" s="59" t="s">
        <v>1461</v>
      </c>
      <c r="C1773" s="84" t="s">
        <v>400</v>
      </c>
      <c r="D1773" s="175" t="s">
        <v>126</v>
      </c>
      <c r="E1773" s="175"/>
      <c r="F1773" s="84">
        <v>0.84</v>
      </c>
      <c r="G1773" s="175" t="s">
        <v>1462</v>
      </c>
      <c r="H1773" s="175">
        <v>42.11</v>
      </c>
      <c r="I1773" s="84">
        <v>52.63</v>
      </c>
      <c r="J1773" s="84">
        <v>55.6</v>
      </c>
      <c r="K1773" s="185">
        <v>148.79</v>
      </c>
      <c r="L1773" s="185">
        <f>F1773*K1773</f>
        <v>124.9836</v>
      </c>
      <c r="M1773" s="185">
        <f>L1773*2.202</f>
        <v>275.21388719999999</v>
      </c>
      <c r="N1773" s="186">
        <f>M1773*$N$2</f>
        <v>344.017359</v>
      </c>
      <c r="O1773" s="398">
        <f>M1773*$N$1*$N$3</f>
        <v>363.28233110399998</v>
      </c>
    </row>
    <row r="1774" spans="2:15" ht="36.75" customHeight="1" x14ac:dyDescent="0.25">
      <c r="B1774" s="166" t="s">
        <v>1463</v>
      </c>
      <c r="C1774" s="84"/>
      <c r="D1774" s="175"/>
      <c r="E1774" s="175"/>
      <c r="F1774" s="84"/>
      <c r="G1774" s="175"/>
      <c r="H1774" s="175"/>
      <c r="I1774" s="84"/>
      <c r="J1774" s="84"/>
      <c r="K1774" s="185"/>
      <c r="L1774" s="185"/>
      <c r="M1774" s="185"/>
      <c r="N1774" s="186"/>
      <c r="O1774" s="398"/>
    </row>
    <row r="1775" spans="2:15" ht="30" x14ac:dyDescent="0.25">
      <c r="B1775" s="166" t="s">
        <v>1464</v>
      </c>
      <c r="C1775" s="84"/>
      <c r="D1775" s="175"/>
      <c r="E1775" s="175"/>
      <c r="F1775" s="84"/>
      <c r="G1775" s="175"/>
      <c r="H1775" s="175"/>
      <c r="I1775" s="84"/>
      <c r="J1775" s="84"/>
      <c r="K1775" s="185"/>
      <c r="L1775" s="185"/>
      <c r="M1775" s="185"/>
      <c r="N1775" s="186"/>
      <c r="O1775" s="398"/>
    </row>
    <row r="1776" spans="2:15" x14ac:dyDescent="0.25">
      <c r="B1776" s="166" t="s">
        <v>1465</v>
      </c>
      <c r="C1776" s="84"/>
      <c r="D1776" s="175"/>
      <c r="E1776" s="175"/>
      <c r="F1776" s="84"/>
      <c r="G1776" s="175"/>
      <c r="H1776" s="175"/>
      <c r="I1776" s="84"/>
      <c r="J1776" s="84"/>
      <c r="K1776" s="185"/>
      <c r="L1776" s="185"/>
      <c r="M1776" s="185"/>
      <c r="N1776" s="186"/>
      <c r="O1776" s="398"/>
    </row>
    <row r="1777" spans="2:15" ht="38.25" customHeight="1" x14ac:dyDescent="0.25">
      <c r="B1777" s="59" t="s">
        <v>1466</v>
      </c>
      <c r="C1777" s="84" t="s">
        <v>1327</v>
      </c>
      <c r="D1777" s="175" t="s">
        <v>171</v>
      </c>
      <c r="E1777" s="175"/>
      <c r="F1777" s="84">
        <v>0.36</v>
      </c>
      <c r="G1777" s="175">
        <v>4.6500000000000004</v>
      </c>
      <c r="H1777" s="175">
        <v>16.05</v>
      </c>
      <c r="I1777" s="84">
        <v>20.059999999999999</v>
      </c>
      <c r="J1777" s="84">
        <v>21.2</v>
      </c>
      <c r="K1777" s="239">
        <v>131.35</v>
      </c>
      <c r="L1777" s="185">
        <f>F1777*K1777</f>
        <v>47.285999999999994</v>
      </c>
      <c r="M1777" s="185">
        <f>L1777*2.202</f>
        <v>104.12377199999999</v>
      </c>
      <c r="N1777" s="186">
        <f>M1777*$N$2</f>
        <v>130.15471499999998</v>
      </c>
      <c r="O1777" s="398">
        <f>M1777*$N$1*$N$3</f>
        <v>137.44337904</v>
      </c>
    </row>
    <row r="1778" spans="2:15" ht="29.25" customHeight="1" x14ac:dyDescent="0.25">
      <c r="B1778" s="166" t="s">
        <v>1467</v>
      </c>
      <c r="C1778" s="84"/>
      <c r="D1778" s="175"/>
      <c r="E1778" s="175"/>
      <c r="F1778" s="84"/>
      <c r="G1778" s="175"/>
      <c r="H1778" s="175"/>
      <c r="I1778" s="84"/>
      <c r="J1778" s="84"/>
      <c r="K1778" s="185"/>
      <c r="L1778" s="185"/>
      <c r="M1778" s="185"/>
      <c r="N1778" s="186"/>
      <c r="O1778" s="398"/>
    </row>
    <row r="1779" spans="2:15" ht="18" customHeight="1" x14ac:dyDescent="0.25">
      <c r="B1779" s="59" t="s">
        <v>1468</v>
      </c>
      <c r="C1779" s="84" t="s">
        <v>105</v>
      </c>
      <c r="D1779" s="175" t="s">
        <v>171</v>
      </c>
      <c r="E1779" s="175"/>
      <c r="F1779" s="84">
        <v>0.26</v>
      </c>
      <c r="G1779" s="175">
        <v>3.36</v>
      </c>
      <c r="H1779" s="175">
        <v>11.59</v>
      </c>
      <c r="I1779" s="84">
        <v>14.49</v>
      </c>
      <c r="J1779" s="84">
        <v>15.3</v>
      </c>
      <c r="K1779" s="239">
        <v>131.35</v>
      </c>
      <c r="L1779" s="185">
        <f>F1779*K1779</f>
        <v>34.150999999999996</v>
      </c>
      <c r="M1779" s="185">
        <f>L1779*2.202</f>
        <v>75.200501999999986</v>
      </c>
      <c r="N1779" s="186">
        <f>M1779*$N$2</f>
        <v>94.000627499999979</v>
      </c>
      <c r="O1779" s="398">
        <f>M1779*$N$1*$N$3</f>
        <v>99.264662639999983</v>
      </c>
    </row>
    <row r="1780" spans="2:15" ht="20.25" customHeight="1" x14ac:dyDescent="0.25">
      <c r="B1780" s="59" t="s">
        <v>1469</v>
      </c>
      <c r="C1780" s="84" t="s">
        <v>1470</v>
      </c>
      <c r="D1780" s="175" t="s">
        <v>126</v>
      </c>
      <c r="E1780" s="175"/>
      <c r="F1780" s="84">
        <v>0.5</v>
      </c>
      <c r="G1780" s="175">
        <v>7.27</v>
      </c>
      <c r="H1780" s="175">
        <v>25.06</v>
      </c>
      <c r="I1780" s="84">
        <v>31.33</v>
      </c>
      <c r="J1780" s="84">
        <v>33.1</v>
      </c>
      <c r="K1780" s="185">
        <v>148.79</v>
      </c>
      <c r="L1780" s="185">
        <f>F1780*K1780</f>
        <v>74.394999999999996</v>
      </c>
      <c r="M1780" s="185">
        <f>L1780*2.202</f>
        <v>163.81779</v>
      </c>
      <c r="N1780" s="186">
        <f>M1780*$N$2</f>
        <v>204.77223750000002</v>
      </c>
      <c r="O1780" s="398">
        <f>M1780*$N$1*$N$3</f>
        <v>216.23948280000002</v>
      </c>
    </row>
    <row r="1781" spans="2:15" ht="18.75" customHeight="1" x14ac:dyDescent="0.25">
      <c r="B1781" s="166" t="s">
        <v>1471</v>
      </c>
      <c r="C1781" s="84"/>
      <c r="D1781" s="175"/>
      <c r="E1781" s="175"/>
      <c r="F1781" s="84"/>
      <c r="G1781" s="175"/>
      <c r="H1781" s="175"/>
      <c r="I1781" s="84"/>
      <c r="J1781" s="84"/>
      <c r="K1781" s="185"/>
      <c r="L1781" s="185"/>
      <c r="M1781" s="185"/>
      <c r="N1781" s="186"/>
      <c r="O1781" s="398"/>
    </row>
    <row r="1782" spans="2:15" ht="33.75" customHeight="1" x14ac:dyDescent="0.25">
      <c r="B1782" s="44" t="s">
        <v>1472</v>
      </c>
      <c r="C1782" s="174" t="s">
        <v>1470</v>
      </c>
      <c r="D1782" s="219" t="s">
        <v>171</v>
      </c>
      <c r="E1782" s="219"/>
      <c r="F1782" s="174">
        <v>0.25</v>
      </c>
      <c r="G1782" s="219">
        <v>3.23</v>
      </c>
      <c r="H1782" s="219">
        <v>11.14</v>
      </c>
      <c r="I1782" s="174">
        <v>13.93</v>
      </c>
      <c r="J1782" s="174">
        <v>14.7</v>
      </c>
      <c r="K1782" s="239">
        <v>131.35</v>
      </c>
      <c r="L1782" s="222">
        <f>F1782*K1782</f>
        <v>32.837499999999999</v>
      </c>
      <c r="M1782" s="222">
        <f>L1782*2.202</f>
        <v>72.308174999999991</v>
      </c>
      <c r="N1782" s="223">
        <f>M1782*$N$2</f>
        <v>90.385218749999993</v>
      </c>
      <c r="O1782" s="402">
        <f>M1782*$N$1*$N$3</f>
        <v>95.44679099999999</v>
      </c>
    </row>
    <row r="1783" spans="2:15" ht="21.75" customHeight="1" x14ac:dyDescent="0.25">
      <c r="B1783" s="166" t="s">
        <v>1473</v>
      </c>
      <c r="C1783" s="84"/>
      <c r="D1783" s="175"/>
      <c r="E1783" s="175"/>
      <c r="F1783" s="84"/>
      <c r="G1783" s="175"/>
      <c r="H1783" s="175"/>
      <c r="I1783" s="84"/>
      <c r="J1783" s="84"/>
      <c r="K1783" s="239"/>
      <c r="L1783" s="185"/>
      <c r="M1783" s="185"/>
      <c r="N1783" s="186"/>
      <c r="O1783" s="398"/>
    </row>
    <row r="1784" spans="2:15" ht="17.25" customHeight="1" x14ac:dyDescent="0.25">
      <c r="B1784" s="59" t="s">
        <v>1474</v>
      </c>
      <c r="C1784" s="84" t="s">
        <v>298</v>
      </c>
      <c r="D1784" s="175" t="s">
        <v>171</v>
      </c>
      <c r="E1784" s="175"/>
      <c r="F1784" s="84">
        <v>0.65</v>
      </c>
      <c r="G1784" s="175">
        <v>8.4</v>
      </c>
      <c r="H1784" s="175">
        <v>28.97</v>
      </c>
      <c r="I1784" s="84">
        <v>36.22</v>
      </c>
      <c r="J1784" s="84"/>
      <c r="K1784" s="185">
        <v>131.35</v>
      </c>
      <c r="L1784" s="185">
        <f>F1784*K1784</f>
        <v>85.377499999999998</v>
      </c>
      <c r="M1784" s="185">
        <f>L1784*2.202</f>
        <v>188.00125499999999</v>
      </c>
      <c r="N1784" s="186">
        <f>M1784*$N$2</f>
        <v>235.00156874999999</v>
      </c>
      <c r="O1784" s="398">
        <v>0</v>
      </c>
    </row>
    <row r="1785" spans="2:15" ht="35.25" customHeight="1" x14ac:dyDescent="0.25">
      <c r="B1785" s="59" t="s">
        <v>1475</v>
      </c>
      <c r="C1785" s="84" t="s">
        <v>298</v>
      </c>
      <c r="D1785" s="175" t="s">
        <v>126</v>
      </c>
      <c r="E1785" s="175"/>
      <c r="F1785" s="84">
        <v>0.86</v>
      </c>
      <c r="G1785" s="175">
        <v>12.5</v>
      </c>
      <c r="H1785" s="175">
        <v>43.11</v>
      </c>
      <c r="I1785" s="84">
        <v>53.89</v>
      </c>
      <c r="J1785" s="84"/>
      <c r="K1785" s="185">
        <v>148.79</v>
      </c>
      <c r="L1785" s="185">
        <f>F1785*K1785</f>
        <v>127.95939999999999</v>
      </c>
      <c r="M1785" s="185">
        <f>L1785*2.202</f>
        <v>281.76659879999994</v>
      </c>
      <c r="N1785" s="186">
        <f>M1785*$N$2</f>
        <v>352.20824849999991</v>
      </c>
      <c r="O1785" s="398">
        <v>0</v>
      </c>
    </row>
    <row r="1786" spans="2:15" x14ac:dyDescent="0.25">
      <c r="B1786" s="166" t="s">
        <v>1476</v>
      </c>
      <c r="C1786" s="84"/>
      <c r="D1786" s="175"/>
      <c r="E1786" s="175"/>
      <c r="F1786" s="84"/>
      <c r="G1786" s="175"/>
      <c r="H1786" s="175"/>
      <c r="I1786" s="84"/>
      <c r="J1786" s="84"/>
      <c r="K1786" s="185"/>
      <c r="L1786" s="185"/>
      <c r="M1786" s="185"/>
      <c r="N1786" s="186"/>
      <c r="O1786" s="398"/>
    </row>
    <row r="1787" spans="2:15" ht="38.25" customHeight="1" x14ac:dyDescent="0.25">
      <c r="B1787" s="59" t="s">
        <v>1477</v>
      </c>
      <c r="C1787" s="84" t="s">
        <v>298</v>
      </c>
      <c r="D1787" s="175" t="s">
        <v>171</v>
      </c>
      <c r="E1787" s="175"/>
      <c r="F1787" s="84">
        <v>0.71</v>
      </c>
      <c r="G1787" s="175">
        <v>9.17</v>
      </c>
      <c r="H1787" s="175">
        <v>31.65</v>
      </c>
      <c r="I1787" s="84">
        <v>39.56</v>
      </c>
      <c r="J1787" s="84"/>
      <c r="K1787" s="239">
        <v>131.35</v>
      </c>
      <c r="L1787" s="185">
        <f>F1787*K1787</f>
        <v>93.258499999999998</v>
      </c>
      <c r="M1787" s="185">
        <f>L1787*2.202</f>
        <v>205.35521699999998</v>
      </c>
      <c r="N1787" s="186">
        <f>M1787*$N$2</f>
        <v>256.69402124999999</v>
      </c>
      <c r="O1787" s="398">
        <v>0</v>
      </c>
    </row>
    <row r="1788" spans="2:15" ht="18.75" customHeight="1" x14ac:dyDescent="0.25">
      <c r="B1788" s="166" t="s">
        <v>1478</v>
      </c>
      <c r="C1788" s="84"/>
      <c r="D1788" s="175"/>
      <c r="E1788" s="175"/>
      <c r="F1788" s="84"/>
      <c r="G1788" s="175"/>
      <c r="H1788" s="175"/>
      <c r="I1788" s="84"/>
      <c r="J1788" s="84"/>
      <c r="K1788" s="185"/>
      <c r="L1788" s="185"/>
      <c r="M1788" s="185"/>
      <c r="N1788" s="186"/>
      <c r="O1788" s="398"/>
    </row>
    <row r="1789" spans="2:15" ht="18.75" customHeight="1" x14ac:dyDescent="0.25">
      <c r="B1789" s="59" t="s">
        <v>1479</v>
      </c>
      <c r="C1789" s="84" t="s">
        <v>312</v>
      </c>
      <c r="D1789" s="175" t="s">
        <v>171</v>
      </c>
      <c r="E1789" s="175"/>
      <c r="F1789" s="84">
        <v>0.74</v>
      </c>
      <c r="G1789" s="175">
        <v>9.56</v>
      </c>
      <c r="H1789" s="175">
        <v>32.979999999999997</v>
      </c>
      <c r="I1789" s="84">
        <v>41.23</v>
      </c>
      <c r="J1789" s="84"/>
      <c r="K1789" s="239">
        <v>131.35</v>
      </c>
      <c r="L1789" s="185">
        <f>F1789*K1789</f>
        <v>97.198999999999998</v>
      </c>
      <c r="M1789" s="185">
        <f>L1789*2.202</f>
        <v>214.03219799999999</v>
      </c>
      <c r="N1789" s="186">
        <f>M1789*$N$2</f>
        <v>267.54024749999996</v>
      </c>
      <c r="O1789" s="398">
        <v>0</v>
      </c>
    </row>
    <row r="1790" spans="2:15" ht="30" x14ac:dyDescent="0.25">
      <c r="B1790" s="59" t="s">
        <v>1480</v>
      </c>
      <c r="C1790" s="84" t="s">
        <v>298</v>
      </c>
      <c r="D1790" s="175" t="s">
        <v>126</v>
      </c>
      <c r="E1790" s="175"/>
      <c r="F1790" s="84">
        <v>0.63</v>
      </c>
      <c r="G1790" s="175">
        <v>9.15</v>
      </c>
      <c r="H1790" s="175">
        <v>31.58</v>
      </c>
      <c r="I1790" s="84">
        <v>39.479999999999997</v>
      </c>
      <c r="J1790" s="84"/>
      <c r="K1790" s="185">
        <v>148.79</v>
      </c>
      <c r="L1790" s="185">
        <f>F1790*K1790</f>
        <v>93.73769999999999</v>
      </c>
      <c r="M1790" s="185">
        <f>L1790*2.202</f>
        <v>206.41041539999998</v>
      </c>
      <c r="N1790" s="186">
        <f>M1790*$N$2</f>
        <v>258.01301924999996</v>
      </c>
      <c r="O1790" s="398">
        <v>0</v>
      </c>
    </row>
    <row r="1791" spans="2:15" ht="15.75" customHeight="1" x14ac:dyDescent="0.25">
      <c r="B1791" s="166" t="s">
        <v>1478</v>
      </c>
      <c r="C1791" s="84"/>
      <c r="D1791" s="175"/>
      <c r="E1791" s="175"/>
      <c r="F1791" s="84"/>
      <c r="G1791" s="175"/>
      <c r="H1791" s="175"/>
      <c r="I1791" s="84"/>
      <c r="J1791" s="84"/>
      <c r="K1791" s="185"/>
      <c r="L1791" s="185"/>
      <c r="M1791" s="185"/>
      <c r="N1791" s="186"/>
      <c r="O1791" s="398"/>
    </row>
    <row r="1792" spans="2:15" ht="33" customHeight="1" x14ac:dyDescent="0.25">
      <c r="B1792" s="59" t="s">
        <v>1481</v>
      </c>
      <c r="C1792" s="84" t="s">
        <v>286</v>
      </c>
      <c r="D1792" s="175" t="s">
        <v>126</v>
      </c>
      <c r="E1792" s="175"/>
      <c r="F1792" s="84">
        <v>0.2</v>
      </c>
      <c r="G1792" s="175">
        <v>2.91</v>
      </c>
      <c r="H1792" s="175">
        <v>10.029999999999999</v>
      </c>
      <c r="I1792" s="84">
        <v>12.53</v>
      </c>
      <c r="J1792" s="84"/>
      <c r="K1792" s="185">
        <v>148.79</v>
      </c>
      <c r="L1792" s="185">
        <f>F1792*K1792</f>
        <v>29.757999999999999</v>
      </c>
      <c r="M1792" s="185">
        <f>L1792*2.202</f>
        <v>65.527115999999992</v>
      </c>
      <c r="N1792" s="186">
        <f>M1792*$N$2</f>
        <v>81.908894999999987</v>
      </c>
      <c r="O1792" s="398">
        <v>0</v>
      </c>
    </row>
    <row r="1793" spans="1:16" x14ac:dyDescent="0.25">
      <c r="B1793" s="166" t="s">
        <v>1482</v>
      </c>
      <c r="C1793" s="84"/>
      <c r="D1793" s="175"/>
      <c r="E1793" s="175"/>
      <c r="F1793" s="84"/>
      <c r="G1793" s="175"/>
      <c r="H1793" s="175"/>
      <c r="I1793" s="84"/>
      <c r="J1793" s="84"/>
      <c r="K1793" s="185"/>
      <c r="L1793" s="84"/>
      <c r="M1793" s="185"/>
      <c r="N1793" s="254"/>
      <c r="O1793" s="407"/>
    </row>
    <row r="1794" spans="1:16" ht="23.25" customHeight="1" x14ac:dyDescent="0.25">
      <c r="B1794" s="59" t="s">
        <v>1483</v>
      </c>
      <c r="C1794" s="84" t="s">
        <v>1484</v>
      </c>
      <c r="D1794" s="175" t="s">
        <v>1485</v>
      </c>
      <c r="E1794" s="175"/>
      <c r="F1794" s="84">
        <v>0.4</v>
      </c>
      <c r="G1794" s="175">
        <v>5.48</v>
      </c>
      <c r="H1794" s="175">
        <v>18.91</v>
      </c>
      <c r="I1794" s="175">
        <v>23.63</v>
      </c>
      <c r="J1794" s="175">
        <v>25</v>
      </c>
      <c r="K1794" s="185">
        <v>140.07</v>
      </c>
      <c r="L1794" s="84">
        <f>F1794*K1794</f>
        <v>56.027999999999999</v>
      </c>
      <c r="M1794" s="185">
        <f>L1794*2.202</f>
        <v>123.373656</v>
      </c>
      <c r="N1794" s="186">
        <f>M1794*$N$2</f>
        <v>154.21707000000001</v>
      </c>
      <c r="O1794" s="398">
        <f>M1794*$N$1*$N$3</f>
        <v>162.85322592</v>
      </c>
    </row>
    <row r="1795" spans="1:16" ht="15" customHeight="1" x14ac:dyDescent="0.25">
      <c r="B1795" s="510" t="s">
        <v>1486</v>
      </c>
      <c r="C1795" s="510"/>
      <c r="D1795" s="510"/>
      <c r="E1795" s="510"/>
      <c r="F1795" s="510"/>
      <c r="G1795" s="510"/>
      <c r="H1795" s="510"/>
      <c r="I1795" s="510"/>
      <c r="J1795" s="510"/>
      <c r="K1795" s="116"/>
      <c r="L1795" s="117"/>
      <c r="M1795" s="116"/>
      <c r="N1795" s="147"/>
      <c r="O1795" s="417"/>
    </row>
    <row r="1796" spans="1:16" ht="19.5" customHeight="1" x14ac:dyDescent="0.25">
      <c r="B1796" s="510" t="s">
        <v>1487</v>
      </c>
      <c r="C1796" s="510"/>
      <c r="D1796" s="510"/>
      <c r="E1796" s="510"/>
      <c r="F1796" s="510"/>
      <c r="G1796" s="510"/>
      <c r="H1796" s="510"/>
      <c r="I1796" s="510"/>
      <c r="J1796" s="510"/>
      <c r="K1796" s="116"/>
      <c r="L1796" s="117"/>
      <c r="M1796" s="116"/>
      <c r="N1796" s="147"/>
      <c r="O1796" s="417"/>
    </row>
    <row r="1797" spans="1:16" ht="15" customHeight="1" x14ac:dyDescent="0.25">
      <c r="B1797" s="510" t="s">
        <v>1488</v>
      </c>
      <c r="C1797" s="510"/>
      <c r="D1797" s="510"/>
      <c r="E1797" s="510"/>
      <c r="F1797" s="510"/>
      <c r="G1797" s="510"/>
      <c r="H1797" s="510"/>
      <c r="I1797" s="510"/>
      <c r="J1797" s="510"/>
      <c r="K1797" s="116"/>
      <c r="L1797" s="117"/>
      <c r="M1797" s="116"/>
      <c r="N1797" s="147"/>
      <c r="O1797" s="417"/>
    </row>
    <row r="1798" spans="1:16" ht="15" customHeight="1" x14ac:dyDescent="0.25">
      <c r="B1798" s="510" t="s">
        <v>1489</v>
      </c>
      <c r="C1798" s="510"/>
      <c r="D1798" s="510"/>
      <c r="E1798" s="510"/>
      <c r="F1798" s="510"/>
      <c r="G1798" s="510"/>
      <c r="H1798" s="510"/>
      <c r="I1798" s="510"/>
      <c r="J1798" s="510"/>
      <c r="K1798" s="116"/>
      <c r="L1798" s="117"/>
      <c r="M1798" s="116"/>
      <c r="N1798" s="147"/>
      <c r="O1798" s="417"/>
    </row>
    <row r="1799" spans="1:16" ht="15" customHeight="1" x14ac:dyDescent="0.25">
      <c r="B1799" s="510" t="s">
        <v>1490</v>
      </c>
      <c r="C1799" s="510"/>
      <c r="D1799" s="510"/>
      <c r="E1799" s="510"/>
      <c r="F1799" s="510"/>
      <c r="G1799" s="510"/>
      <c r="H1799" s="510"/>
      <c r="I1799" s="510"/>
      <c r="J1799" s="510"/>
      <c r="K1799" s="116"/>
      <c r="L1799" s="117"/>
      <c r="M1799" s="116"/>
      <c r="N1799" s="147"/>
      <c r="O1799" s="417"/>
    </row>
    <row r="1800" spans="1:16" s="34" customFormat="1" ht="8.25" customHeight="1" x14ac:dyDescent="0.25">
      <c r="A1800" s="40"/>
      <c r="B1800" s="211"/>
      <c r="C1800" s="137"/>
      <c r="D1800" s="137"/>
      <c r="E1800" s="137"/>
      <c r="F1800" s="137"/>
      <c r="G1800" s="137"/>
      <c r="H1800" s="137"/>
      <c r="I1800" s="137"/>
      <c r="J1800" s="137"/>
      <c r="K1800" s="138"/>
      <c r="L1800" s="139"/>
      <c r="M1800" s="138"/>
      <c r="N1800" s="140"/>
      <c r="O1800" s="418"/>
      <c r="P1800" s="40"/>
    </row>
    <row r="1801" spans="1:16" x14ac:dyDescent="0.25">
      <c r="A1801" s="113"/>
      <c r="B1801" s="106"/>
      <c r="C1801" s="115"/>
      <c r="D1801" s="115"/>
      <c r="E1801" s="115"/>
      <c r="F1801" s="115"/>
      <c r="G1801" s="115"/>
      <c r="H1801" s="115"/>
      <c r="I1801" s="115"/>
      <c r="J1801" s="115"/>
      <c r="K1801" s="116"/>
      <c r="L1801" s="117"/>
      <c r="M1801" s="116"/>
      <c r="N1801" s="147"/>
      <c r="O1801" s="392"/>
      <c r="P1801" s="113"/>
    </row>
    <row r="1802" spans="1:16" ht="15.75" x14ac:dyDescent="0.25">
      <c r="B1802" s="136" t="s">
        <v>1491</v>
      </c>
      <c r="C1802" s="37"/>
      <c r="D1802" s="37"/>
      <c r="E1802" s="37"/>
      <c r="F1802" s="37"/>
      <c r="G1802" s="37"/>
      <c r="H1802" s="37"/>
      <c r="I1802" s="37"/>
      <c r="J1802" s="37"/>
      <c r="K1802" s="38"/>
      <c r="L1802" s="36"/>
      <c r="M1802" s="38"/>
      <c r="N1802" s="39"/>
      <c r="O1802" s="379"/>
    </row>
    <row r="1803" spans="1:16" ht="25.5" customHeight="1" x14ac:dyDescent="0.25">
      <c r="B1803" s="106"/>
      <c r="C1803" s="115"/>
      <c r="D1803" s="115"/>
      <c r="E1803" s="115"/>
      <c r="F1803" s="115"/>
      <c r="G1803" s="115"/>
      <c r="H1803" s="115"/>
      <c r="I1803" s="115"/>
      <c r="J1803" s="115"/>
      <c r="K1803" s="116"/>
      <c r="L1803" s="117"/>
      <c r="M1803" s="116"/>
      <c r="N1803" s="147"/>
      <c r="O1803" s="392"/>
    </row>
    <row r="1804" spans="1:16" ht="23.25" customHeight="1" x14ac:dyDescent="0.25">
      <c r="B1804" s="448" t="s">
        <v>13</v>
      </c>
      <c r="C1804" s="449" t="s">
        <v>14</v>
      </c>
      <c r="D1804" s="449" t="s">
        <v>15</v>
      </c>
      <c r="E1804" s="450"/>
      <c r="F1804" s="449" t="s">
        <v>1492</v>
      </c>
      <c r="G1804" s="450" t="s">
        <v>17</v>
      </c>
      <c r="H1804" s="450" t="s">
        <v>21</v>
      </c>
      <c r="I1804" s="511" t="s">
        <v>733</v>
      </c>
      <c r="J1804" s="511"/>
      <c r="K1804" s="449" t="s">
        <v>20</v>
      </c>
      <c r="L1804" s="449" t="s">
        <v>17</v>
      </c>
      <c r="M1804" s="452" t="s">
        <v>21</v>
      </c>
      <c r="N1804" s="453" t="s">
        <v>19</v>
      </c>
      <c r="O1804" s="453"/>
    </row>
    <row r="1805" spans="1:16" ht="52.5" customHeight="1" x14ac:dyDescent="0.25">
      <c r="B1805" s="448"/>
      <c r="C1805" s="449"/>
      <c r="D1805" s="449"/>
      <c r="E1805" s="450"/>
      <c r="F1805" s="449"/>
      <c r="G1805" s="450"/>
      <c r="H1805" s="450"/>
      <c r="I1805" s="143" t="s">
        <v>22</v>
      </c>
      <c r="J1805" s="143" t="s">
        <v>23</v>
      </c>
      <c r="K1805" s="449"/>
      <c r="L1805" s="449"/>
      <c r="M1805" s="452"/>
      <c r="N1805" s="42" t="s">
        <v>22</v>
      </c>
      <c r="O1805" s="380" t="s">
        <v>23</v>
      </c>
    </row>
    <row r="1806" spans="1:16" x14ac:dyDescent="0.25">
      <c r="B1806" s="181" t="s">
        <v>1493</v>
      </c>
      <c r="C1806" s="212"/>
      <c r="D1806" s="212"/>
      <c r="E1806" s="212"/>
      <c r="F1806" s="212"/>
      <c r="G1806" s="212"/>
      <c r="H1806" s="212"/>
      <c r="I1806" s="172"/>
      <c r="J1806" s="172"/>
      <c r="K1806" s="213"/>
      <c r="L1806" s="172"/>
      <c r="M1806" s="213"/>
      <c r="N1806" s="253"/>
      <c r="O1806" s="406"/>
    </row>
    <row r="1807" spans="1:16" ht="30" x14ac:dyDescent="0.25">
      <c r="B1807" s="59" t="s">
        <v>1494</v>
      </c>
      <c r="C1807" s="84" t="s">
        <v>286</v>
      </c>
      <c r="D1807" s="304" t="s">
        <v>171</v>
      </c>
      <c r="E1807" s="304"/>
      <c r="F1807" s="84">
        <v>2.5</v>
      </c>
      <c r="G1807" s="304">
        <v>32.299999999999997</v>
      </c>
      <c r="H1807" s="304">
        <v>111.44</v>
      </c>
      <c r="I1807" s="84">
        <v>139.29</v>
      </c>
      <c r="J1807" s="84">
        <v>147.1</v>
      </c>
      <c r="K1807" s="239">
        <v>131.35</v>
      </c>
      <c r="L1807" s="185">
        <f t="shared" ref="L1807:L1838" si="174">F1807*K1807</f>
        <v>328.375</v>
      </c>
      <c r="M1807" s="185">
        <f t="shared" ref="M1807:M1838" si="175">L1807*2.202</f>
        <v>723.08174999999994</v>
      </c>
      <c r="N1807" s="58">
        <f t="shared" ref="N1807:N1838" si="176">M1807*$N$2</f>
        <v>903.8521874999999</v>
      </c>
      <c r="O1807" s="382">
        <f t="shared" ref="O1807:O1838" si="177">M1807*$N$1*$N$3</f>
        <v>954.46790999999985</v>
      </c>
    </row>
    <row r="1808" spans="1:16" x14ac:dyDescent="0.25">
      <c r="B1808" s="59" t="s">
        <v>1495</v>
      </c>
      <c r="C1808" s="84" t="s">
        <v>105</v>
      </c>
      <c r="D1808" s="175" t="s">
        <v>171</v>
      </c>
      <c r="E1808" s="175"/>
      <c r="F1808" s="84">
        <v>0.72</v>
      </c>
      <c r="G1808" s="175">
        <v>9.3000000000000007</v>
      </c>
      <c r="H1808" s="175">
        <v>32.090000000000003</v>
      </c>
      <c r="I1808" s="84">
        <v>40.119999999999997</v>
      </c>
      <c r="J1808" s="84">
        <v>42.4</v>
      </c>
      <c r="K1808" s="239">
        <v>131.35</v>
      </c>
      <c r="L1808" s="185">
        <f t="shared" si="174"/>
        <v>94.571999999999989</v>
      </c>
      <c r="M1808" s="185">
        <f t="shared" si="175"/>
        <v>208.24754399999998</v>
      </c>
      <c r="N1808" s="186">
        <f t="shared" si="176"/>
        <v>260.30942999999996</v>
      </c>
      <c r="O1808" s="398">
        <f t="shared" si="177"/>
        <v>274.88675807999999</v>
      </c>
    </row>
    <row r="1809" spans="2:15" x14ac:dyDescent="0.25">
      <c r="B1809" s="59" t="s">
        <v>1496</v>
      </c>
      <c r="C1809" s="84" t="s">
        <v>1497</v>
      </c>
      <c r="D1809" s="175" t="s">
        <v>171</v>
      </c>
      <c r="E1809" s="175"/>
      <c r="F1809" s="84">
        <v>0.28999999999999998</v>
      </c>
      <c r="G1809" s="175">
        <v>3.75</v>
      </c>
      <c r="H1809" s="175">
        <v>12.93</v>
      </c>
      <c r="I1809" s="84">
        <v>16.16</v>
      </c>
      <c r="J1809" s="84">
        <v>17.100000000000001</v>
      </c>
      <c r="K1809" s="239">
        <v>131.35</v>
      </c>
      <c r="L1809" s="185">
        <f t="shared" si="174"/>
        <v>38.091499999999996</v>
      </c>
      <c r="M1809" s="185">
        <f t="shared" si="175"/>
        <v>83.877482999999984</v>
      </c>
      <c r="N1809" s="186">
        <f t="shared" si="176"/>
        <v>104.84685374999998</v>
      </c>
      <c r="O1809" s="398">
        <f t="shared" si="177"/>
        <v>110.71827755999999</v>
      </c>
    </row>
    <row r="1810" spans="2:15" x14ac:dyDescent="0.25">
      <c r="B1810" s="59" t="s">
        <v>1498</v>
      </c>
      <c r="C1810" s="84" t="s">
        <v>1499</v>
      </c>
      <c r="D1810" s="175" t="s">
        <v>171</v>
      </c>
      <c r="E1810" s="175"/>
      <c r="F1810" s="84">
        <v>1.5</v>
      </c>
      <c r="G1810" s="175">
        <v>19.38</v>
      </c>
      <c r="H1810" s="175">
        <v>66.86</v>
      </c>
      <c r="I1810" s="84">
        <v>83.58</v>
      </c>
      <c r="J1810" s="84">
        <v>68.3</v>
      </c>
      <c r="K1810" s="239">
        <v>131.35</v>
      </c>
      <c r="L1810" s="185">
        <f t="shared" si="174"/>
        <v>197.02499999999998</v>
      </c>
      <c r="M1810" s="185">
        <f t="shared" si="175"/>
        <v>433.84904999999992</v>
      </c>
      <c r="N1810" s="186">
        <f t="shared" si="176"/>
        <v>542.31131249999987</v>
      </c>
      <c r="O1810" s="398">
        <f t="shared" si="177"/>
        <v>572.68074599999989</v>
      </c>
    </row>
    <row r="1811" spans="2:15" x14ac:dyDescent="0.25">
      <c r="B1811" s="59" t="s">
        <v>1500</v>
      </c>
      <c r="C1811" s="84" t="s">
        <v>1501</v>
      </c>
      <c r="D1811" s="175" t="s">
        <v>171</v>
      </c>
      <c r="E1811" s="175"/>
      <c r="F1811" s="84">
        <v>0.69</v>
      </c>
      <c r="G1811" s="175">
        <v>8.91</v>
      </c>
      <c r="H1811" s="175">
        <v>30.76</v>
      </c>
      <c r="I1811" s="84">
        <v>38.450000000000003</v>
      </c>
      <c r="J1811" s="84">
        <v>40.6</v>
      </c>
      <c r="K1811" s="239">
        <v>131.35</v>
      </c>
      <c r="L1811" s="185">
        <f t="shared" si="174"/>
        <v>90.631499999999988</v>
      </c>
      <c r="M1811" s="185">
        <f t="shared" si="175"/>
        <v>199.57056299999996</v>
      </c>
      <c r="N1811" s="186">
        <f t="shared" si="176"/>
        <v>249.46320374999996</v>
      </c>
      <c r="O1811" s="398">
        <f t="shared" si="177"/>
        <v>263.43314315999993</v>
      </c>
    </row>
    <row r="1812" spans="2:15" x14ac:dyDescent="0.25">
      <c r="B1812" s="59" t="s">
        <v>1502</v>
      </c>
      <c r="C1812" s="84" t="s">
        <v>298</v>
      </c>
      <c r="D1812" s="175" t="s">
        <v>171</v>
      </c>
      <c r="E1812" s="175"/>
      <c r="F1812" s="84">
        <v>0.28999999999999998</v>
      </c>
      <c r="G1812" s="175">
        <v>3.75</v>
      </c>
      <c r="H1812" s="175">
        <v>12.93</v>
      </c>
      <c r="I1812" s="84">
        <v>16.16</v>
      </c>
      <c r="J1812" s="84">
        <v>17.100000000000001</v>
      </c>
      <c r="K1812" s="239">
        <v>131.35</v>
      </c>
      <c r="L1812" s="185">
        <f t="shared" si="174"/>
        <v>38.091499999999996</v>
      </c>
      <c r="M1812" s="185">
        <f t="shared" si="175"/>
        <v>83.877482999999984</v>
      </c>
      <c r="N1812" s="186">
        <f t="shared" si="176"/>
        <v>104.84685374999998</v>
      </c>
      <c r="O1812" s="398">
        <f t="shared" si="177"/>
        <v>110.71827755999999</v>
      </c>
    </row>
    <row r="1813" spans="2:15" x14ac:dyDescent="0.25">
      <c r="B1813" s="59" t="s">
        <v>1503</v>
      </c>
      <c r="C1813" s="84" t="s">
        <v>105</v>
      </c>
      <c r="D1813" s="175" t="s">
        <v>171</v>
      </c>
      <c r="E1813" s="175"/>
      <c r="F1813" s="84">
        <v>0.36</v>
      </c>
      <c r="G1813" s="175">
        <v>4.6500000000000004</v>
      </c>
      <c r="H1813" s="175">
        <v>16.05</v>
      </c>
      <c r="I1813" s="84">
        <v>20.059999999999999</v>
      </c>
      <c r="J1813" s="84">
        <v>21.2</v>
      </c>
      <c r="K1813" s="239">
        <v>131.35</v>
      </c>
      <c r="L1813" s="185">
        <f t="shared" si="174"/>
        <v>47.285999999999994</v>
      </c>
      <c r="M1813" s="185">
        <f t="shared" si="175"/>
        <v>104.12377199999999</v>
      </c>
      <c r="N1813" s="186">
        <f t="shared" si="176"/>
        <v>130.15471499999998</v>
      </c>
      <c r="O1813" s="398">
        <f t="shared" si="177"/>
        <v>137.44337904</v>
      </c>
    </row>
    <row r="1814" spans="2:15" x14ac:dyDescent="0.25">
      <c r="B1814" s="59" t="s">
        <v>1504</v>
      </c>
      <c r="C1814" s="84" t="s">
        <v>1505</v>
      </c>
      <c r="D1814" s="175" t="s">
        <v>171</v>
      </c>
      <c r="E1814" s="175"/>
      <c r="F1814" s="84">
        <v>0.15</v>
      </c>
      <c r="G1814" s="175">
        <v>1.94</v>
      </c>
      <c r="H1814" s="175">
        <v>6.69</v>
      </c>
      <c r="I1814" s="84">
        <v>8.36</v>
      </c>
      <c r="J1814" s="84">
        <v>8.8000000000000007</v>
      </c>
      <c r="K1814" s="239">
        <v>131.35</v>
      </c>
      <c r="L1814" s="185">
        <f t="shared" si="174"/>
        <v>19.702499999999997</v>
      </c>
      <c r="M1814" s="185">
        <f t="shared" si="175"/>
        <v>43.384904999999989</v>
      </c>
      <c r="N1814" s="186">
        <f t="shared" si="176"/>
        <v>54.23113124999999</v>
      </c>
      <c r="O1814" s="398">
        <f t="shared" si="177"/>
        <v>57.268074599999991</v>
      </c>
    </row>
    <row r="1815" spans="2:15" x14ac:dyDescent="0.25">
      <c r="B1815" s="59" t="s">
        <v>1506</v>
      </c>
      <c r="C1815" s="84" t="s">
        <v>1507</v>
      </c>
      <c r="D1815" s="175" t="s">
        <v>171</v>
      </c>
      <c r="E1815" s="175"/>
      <c r="F1815" s="84">
        <v>0.2</v>
      </c>
      <c r="G1815" s="175">
        <v>2.58</v>
      </c>
      <c r="H1815" s="175">
        <v>8.91</v>
      </c>
      <c r="I1815" s="84">
        <v>11.14</v>
      </c>
      <c r="J1815" s="84">
        <v>11.6</v>
      </c>
      <c r="K1815" s="239">
        <v>131.35</v>
      </c>
      <c r="L1815" s="185">
        <f t="shared" si="174"/>
        <v>26.27</v>
      </c>
      <c r="M1815" s="185">
        <f t="shared" si="175"/>
        <v>57.846539999999997</v>
      </c>
      <c r="N1815" s="186">
        <f t="shared" si="176"/>
        <v>72.308174999999991</v>
      </c>
      <c r="O1815" s="398">
        <f t="shared" si="177"/>
        <v>76.357432799999998</v>
      </c>
    </row>
    <row r="1816" spans="2:15" x14ac:dyDescent="0.25">
      <c r="B1816" s="59" t="s">
        <v>1508</v>
      </c>
      <c r="C1816" s="84" t="s">
        <v>214</v>
      </c>
      <c r="D1816" s="175" t="s">
        <v>171</v>
      </c>
      <c r="E1816" s="175"/>
      <c r="F1816" s="84">
        <v>0.25</v>
      </c>
      <c r="G1816" s="175">
        <v>3.23</v>
      </c>
      <c r="H1816" s="175">
        <v>11.14</v>
      </c>
      <c r="I1816" s="84">
        <v>13.93</v>
      </c>
      <c r="J1816" s="84">
        <v>14.7</v>
      </c>
      <c r="K1816" s="239">
        <v>131.35</v>
      </c>
      <c r="L1816" s="185">
        <f t="shared" si="174"/>
        <v>32.837499999999999</v>
      </c>
      <c r="M1816" s="185">
        <f t="shared" si="175"/>
        <v>72.308174999999991</v>
      </c>
      <c r="N1816" s="186">
        <f t="shared" si="176"/>
        <v>90.385218749999993</v>
      </c>
      <c r="O1816" s="398">
        <f t="shared" si="177"/>
        <v>95.44679099999999</v>
      </c>
    </row>
    <row r="1817" spans="2:15" x14ac:dyDescent="0.25">
      <c r="B1817" s="59" t="s">
        <v>1509</v>
      </c>
      <c r="C1817" s="84" t="s">
        <v>625</v>
      </c>
      <c r="D1817" s="175" t="s">
        <v>171</v>
      </c>
      <c r="E1817" s="175"/>
      <c r="F1817" s="84">
        <v>0.15</v>
      </c>
      <c r="G1817" s="175">
        <v>1.94</v>
      </c>
      <c r="H1817" s="175">
        <v>6.69</v>
      </c>
      <c r="I1817" s="84">
        <v>8.36</v>
      </c>
      <c r="J1817" s="84">
        <v>8.8000000000000007</v>
      </c>
      <c r="K1817" s="239">
        <v>131.35</v>
      </c>
      <c r="L1817" s="185">
        <f t="shared" si="174"/>
        <v>19.702499999999997</v>
      </c>
      <c r="M1817" s="185">
        <f t="shared" si="175"/>
        <v>43.384904999999989</v>
      </c>
      <c r="N1817" s="186">
        <f t="shared" si="176"/>
        <v>54.23113124999999</v>
      </c>
      <c r="O1817" s="398">
        <f t="shared" si="177"/>
        <v>57.268074599999991</v>
      </c>
    </row>
    <row r="1818" spans="2:15" x14ac:dyDescent="0.25">
      <c r="B1818" s="59" t="s">
        <v>1510</v>
      </c>
      <c r="C1818" s="84" t="s">
        <v>225</v>
      </c>
      <c r="D1818" s="175" t="s">
        <v>171</v>
      </c>
      <c r="E1818" s="175"/>
      <c r="F1818" s="84">
        <v>0.2</v>
      </c>
      <c r="G1818" s="175">
        <v>2.58</v>
      </c>
      <c r="H1818" s="175">
        <v>8.91</v>
      </c>
      <c r="I1818" s="84">
        <v>11.14</v>
      </c>
      <c r="J1818" s="84">
        <v>11.8</v>
      </c>
      <c r="K1818" s="239">
        <v>131.35</v>
      </c>
      <c r="L1818" s="185">
        <f t="shared" si="174"/>
        <v>26.27</v>
      </c>
      <c r="M1818" s="185">
        <f t="shared" si="175"/>
        <v>57.846539999999997</v>
      </c>
      <c r="N1818" s="186">
        <f t="shared" si="176"/>
        <v>72.308174999999991</v>
      </c>
      <c r="O1818" s="398">
        <f t="shared" si="177"/>
        <v>76.357432799999998</v>
      </c>
    </row>
    <row r="1819" spans="2:15" x14ac:dyDescent="0.25">
      <c r="B1819" s="59" t="s">
        <v>1511</v>
      </c>
      <c r="C1819" s="84" t="s">
        <v>1512</v>
      </c>
      <c r="D1819" s="175" t="s">
        <v>171</v>
      </c>
      <c r="E1819" s="175"/>
      <c r="F1819" s="84">
        <v>1.24</v>
      </c>
      <c r="G1819" s="175">
        <v>16.02</v>
      </c>
      <c r="H1819" s="175">
        <v>55.27</v>
      </c>
      <c r="I1819" s="84">
        <v>69.09</v>
      </c>
      <c r="J1819" s="84">
        <v>73</v>
      </c>
      <c r="K1819" s="239">
        <v>131.35</v>
      </c>
      <c r="L1819" s="185">
        <f t="shared" si="174"/>
        <v>162.874</v>
      </c>
      <c r="M1819" s="185">
        <f t="shared" si="175"/>
        <v>358.64854800000001</v>
      </c>
      <c r="N1819" s="186">
        <f t="shared" si="176"/>
        <v>448.31068500000003</v>
      </c>
      <c r="O1819" s="398">
        <f t="shared" si="177"/>
        <v>473.41608336000002</v>
      </c>
    </row>
    <row r="1820" spans="2:15" x14ac:dyDescent="0.25">
      <c r="B1820" s="59" t="s">
        <v>1513</v>
      </c>
      <c r="C1820" s="84" t="s">
        <v>1514</v>
      </c>
      <c r="D1820" s="175" t="s">
        <v>171</v>
      </c>
      <c r="E1820" s="175"/>
      <c r="F1820" s="84">
        <v>0.81</v>
      </c>
      <c r="G1820" s="175">
        <v>10.47</v>
      </c>
      <c r="H1820" s="175">
        <v>36.1</v>
      </c>
      <c r="I1820" s="84">
        <v>45.13</v>
      </c>
      <c r="J1820" s="84">
        <v>47.7</v>
      </c>
      <c r="K1820" s="185">
        <v>131.35</v>
      </c>
      <c r="L1820" s="185">
        <f t="shared" si="174"/>
        <v>106.3935</v>
      </c>
      <c r="M1820" s="185">
        <f t="shared" si="175"/>
        <v>234.27848700000001</v>
      </c>
      <c r="N1820" s="186">
        <f t="shared" si="176"/>
        <v>292.84810874999999</v>
      </c>
      <c r="O1820" s="398">
        <f t="shared" si="177"/>
        <v>309.24760284000001</v>
      </c>
    </row>
    <row r="1821" spans="2:15" x14ac:dyDescent="0.25">
      <c r="B1821" s="59" t="s">
        <v>1515</v>
      </c>
      <c r="C1821" s="84" t="s">
        <v>1098</v>
      </c>
      <c r="D1821" s="175" t="s">
        <v>171</v>
      </c>
      <c r="E1821" s="175"/>
      <c r="F1821" s="84">
        <v>0.69</v>
      </c>
      <c r="G1821" s="175">
        <v>8.91</v>
      </c>
      <c r="H1821" s="175">
        <v>30.76</v>
      </c>
      <c r="I1821" s="84">
        <v>38.450000000000003</v>
      </c>
      <c r="J1821" s="84">
        <v>40.6</v>
      </c>
      <c r="K1821" s="239">
        <v>131.35</v>
      </c>
      <c r="L1821" s="185">
        <f t="shared" si="174"/>
        <v>90.631499999999988</v>
      </c>
      <c r="M1821" s="185">
        <f t="shared" si="175"/>
        <v>199.57056299999996</v>
      </c>
      <c r="N1821" s="186">
        <f t="shared" si="176"/>
        <v>249.46320374999996</v>
      </c>
      <c r="O1821" s="398">
        <f t="shared" si="177"/>
        <v>263.43314315999993</v>
      </c>
    </row>
    <row r="1822" spans="2:15" x14ac:dyDescent="0.25">
      <c r="B1822" s="59" t="s">
        <v>1516</v>
      </c>
      <c r="C1822" s="84" t="s">
        <v>1517</v>
      </c>
      <c r="D1822" s="175" t="s">
        <v>171</v>
      </c>
      <c r="E1822" s="175"/>
      <c r="F1822" s="84">
        <v>0.43</v>
      </c>
      <c r="G1822" s="175">
        <v>5.56</v>
      </c>
      <c r="H1822" s="175">
        <v>19.170000000000002</v>
      </c>
      <c r="I1822" s="84">
        <v>23.96</v>
      </c>
      <c r="J1822" s="84">
        <v>25.3</v>
      </c>
      <c r="K1822" s="239">
        <v>131.35</v>
      </c>
      <c r="L1822" s="185">
        <f t="shared" si="174"/>
        <v>56.480499999999999</v>
      </c>
      <c r="M1822" s="185">
        <f t="shared" si="175"/>
        <v>124.37006099999999</v>
      </c>
      <c r="N1822" s="186">
        <f t="shared" si="176"/>
        <v>155.46257624999998</v>
      </c>
      <c r="O1822" s="398">
        <f t="shared" si="177"/>
        <v>164.16848052</v>
      </c>
    </row>
    <row r="1823" spans="2:15" x14ac:dyDescent="0.25">
      <c r="B1823" s="59" t="s">
        <v>1518</v>
      </c>
      <c r="C1823" s="84" t="s">
        <v>1519</v>
      </c>
      <c r="D1823" s="175" t="s">
        <v>171</v>
      </c>
      <c r="E1823" s="175"/>
      <c r="F1823" s="84">
        <v>0.5</v>
      </c>
      <c r="G1823" s="175">
        <v>6.46</v>
      </c>
      <c r="H1823" s="175">
        <v>22.29</v>
      </c>
      <c r="I1823" s="84">
        <v>27.56</v>
      </c>
      <c r="J1823" s="84">
        <v>29.4</v>
      </c>
      <c r="K1823" s="185">
        <v>131.35</v>
      </c>
      <c r="L1823" s="185">
        <f t="shared" si="174"/>
        <v>65.674999999999997</v>
      </c>
      <c r="M1823" s="185">
        <f t="shared" si="175"/>
        <v>144.61634999999998</v>
      </c>
      <c r="N1823" s="186">
        <f t="shared" si="176"/>
        <v>180.77043749999999</v>
      </c>
      <c r="O1823" s="398">
        <f t="shared" si="177"/>
        <v>190.89358199999998</v>
      </c>
    </row>
    <row r="1824" spans="2:15" x14ac:dyDescent="0.25">
      <c r="B1824" s="59" t="s">
        <v>1520</v>
      </c>
      <c r="C1824" s="84" t="s">
        <v>105</v>
      </c>
      <c r="D1824" s="175" t="s">
        <v>171</v>
      </c>
      <c r="E1824" s="175"/>
      <c r="F1824" s="84">
        <v>0.3</v>
      </c>
      <c r="G1824" s="175">
        <v>3.88</v>
      </c>
      <c r="H1824" s="175">
        <v>13.37</v>
      </c>
      <c r="I1824" s="84">
        <v>16.72</v>
      </c>
      <c r="J1824" s="185">
        <v>17.7</v>
      </c>
      <c r="K1824" s="239">
        <v>131.35</v>
      </c>
      <c r="L1824" s="185">
        <f t="shared" si="174"/>
        <v>39.404999999999994</v>
      </c>
      <c r="M1824" s="185">
        <f t="shared" si="175"/>
        <v>86.769809999999978</v>
      </c>
      <c r="N1824" s="186">
        <f t="shared" si="176"/>
        <v>108.46226249999998</v>
      </c>
      <c r="O1824" s="398">
        <f t="shared" si="177"/>
        <v>114.53614919999998</v>
      </c>
    </row>
    <row r="1825" spans="2:15" x14ac:dyDescent="0.25">
      <c r="B1825" s="59" t="s">
        <v>1521</v>
      </c>
      <c r="C1825" s="84" t="s">
        <v>105</v>
      </c>
      <c r="D1825" s="175" t="s">
        <v>171</v>
      </c>
      <c r="E1825" s="175"/>
      <c r="F1825" s="84">
        <v>0.4</v>
      </c>
      <c r="G1825" s="175">
        <v>5.17</v>
      </c>
      <c r="H1825" s="175">
        <v>17.829999999999998</v>
      </c>
      <c r="I1825" s="84">
        <v>22.29</v>
      </c>
      <c r="J1825" s="84">
        <v>23.5</v>
      </c>
      <c r="K1825" s="239">
        <v>131.35</v>
      </c>
      <c r="L1825" s="185">
        <f t="shared" si="174"/>
        <v>52.54</v>
      </c>
      <c r="M1825" s="185">
        <f t="shared" si="175"/>
        <v>115.69307999999999</v>
      </c>
      <c r="N1825" s="186">
        <f t="shared" si="176"/>
        <v>144.61634999999998</v>
      </c>
      <c r="O1825" s="398">
        <f t="shared" si="177"/>
        <v>152.7148656</v>
      </c>
    </row>
    <row r="1826" spans="2:15" x14ac:dyDescent="0.25">
      <c r="B1826" s="59" t="s">
        <v>1522</v>
      </c>
      <c r="C1826" s="84" t="s">
        <v>1058</v>
      </c>
      <c r="D1826" s="175" t="s">
        <v>171</v>
      </c>
      <c r="E1826" s="175"/>
      <c r="F1826" s="84">
        <v>0.6</v>
      </c>
      <c r="G1826" s="175">
        <v>7.75</v>
      </c>
      <c r="H1826" s="175">
        <v>26.74</v>
      </c>
      <c r="I1826" s="84">
        <v>33.43</v>
      </c>
      <c r="J1826" s="84">
        <v>35.299999999999997</v>
      </c>
      <c r="K1826" s="239">
        <v>131.35</v>
      </c>
      <c r="L1826" s="185">
        <f t="shared" si="174"/>
        <v>78.809999999999988</v>
      </c>
      <c r="M1826" s="185">
        <f t="shared" si="175"/>
        <v>173.53961999999996</v>
      </c>
      <c r="N1826" s="186">
        <f t="shared" si="176"/>
        <v>216.92452499999996</v>
      </c>
      <c r="O1826" s="398">
        <f t="shared" si="177"/>
        <v>229.07229839999997</v>
      </c>
    </row>
    <row r="1827" spans="2:15" x14ac:dyDescent="0.25">
      <c r="B1827" s="59" t="s">
        <v>1523</v>
      </c>
      <c r="C1827" s="84" t="s">
        <v>105</v>
      </c>
      <c r="D1827" s="175" t="s">
        <v>171</v>
      </c>
      <c r="E1827" s="175"/>
      <c r="F1827" s="84">
        <v>0.9</v>
      </c>
      <c r="G1827" s="175">
        <v>11.63</v>
      </c>
      <c r="H1827" s="175">
        <v>40.119999999999997</v>
      </c>
      <c r="I1827" s="84">
        <v>50.15</v>
      </c>
      <c r="J1827" s="84">
        <v>53</v>
      </c>
      <c r="K1827" s="239">
        <v>131.35</v>
      </c>
      <c r="L1827" s="185">
        <f t="shared" si="174"/>
        <v>118.215</v>
      </c>
      <c r="M1827" s="185">
        <f t="shared" si="175"/>
        <v>260.30943000000002</v>
      </c>
      <c r="N1827" s="186">
        <f t="shared" si="176"/>
        <v>325.38678750000003</v>
      </c>
      <c r="O1827" s="398">
        <f t="shared" si="177"/>
        <v>343.60844760000003</v>
      </c>
    </row>
    <row r="1828" spans="2:15" x14ac:dyDescent="0.25">
      <c r="B1828" s="59" t="s">
        <v>1524</v>
      </c>
      <c r="C1828" s="84" t="s">
        <v>300</v>
      </c>
      <c r="D1828" s="175" t="s">
        <v>171</v>
      </c>
      <c r="E1828" s="175"/>
      <c r="F1828" s="84">
        <v>0.82</v>
      </c>
      <c r="G1828" s="175">
        <v>10.59</v>
      </c>
      <c r="H1828" s="175">
        <v>36.549999999999997</v>
      </c>
      <c r="I1828" s="84">
        <v>45.69</v>
      </c>
      <c r="J1828" s="84">
        <v>48.2</v>
      </c>
      <c r="K1828" s="239">
        <v>131.35</v>
      </c>
      <c r="L1828" s="185">
        <f t="shared" si="174"/>
        <v>107.70699999999999</v>
      </c>
      <c r="M1828" s="185">
        <f t="shared" si="175"/>
        <v>237.17081399999998</v>
      </c>
      <c r="N1828" s="186">
        <f t="shared" si="176"/>
        <v>296.46351749999997</v>
      </c>
      <c r="O1828" s="398">
        <f t="shared" si="177"/>
        <v>313.06547447999998</v>
      </c>
    </row>
    <row r="1829" spans="2:15" x14ac:dyDescent="0.25">
      <c r="B1829" s="59" t="s">
        <v>1525</v>
      </c>
      <c r="C1829" s="84" t="s">
        <v>1514</v>
      </c>
      <c r="D1829" s="175" t="s">
        <v>171</v>
      </c>
      <c r="E1829" s="175"/>
      <c r="F1829" s="84">
        <v>0.25</v>
      </c>
      <c r="G1829" s="175">
        <v>3.23</v>
      </c>
      <c r="H1829" s="175">
        <v>11.14</v>
      </c>
      <c r="I1829" s="84">
        <v>13.93</v>
      </c>
      <c r="J1829" s="84">
        <v>14.7</v>
      </c>
      <c r="K1829" s="239">
        <v>131.35</v>
      </c>
      <c r="L1829" s="185">
        <f t="shared" si="174"/>
        <v>32.837499999999999</v>
      </c>
      <c r="M1829" s="185">
        <f t="shared" si="175"/>
        <v>72.308174999999991</v>
      </c>
      <c r="N1829" s="186">
        <f t="shared" si="176"/>
        <v>90.385218749999993</v>
      </c>
      <c r="O1829" s="398">
        <f t="shared" si="177"/>
        <v>95.44679099999999</v>
      </c>
    </row>
    <row r="1830" spans="2:15" x14ac:dyDescent="0.25">
      <c r="B1830" s="59" t="s">
        <v>1526</v>
      </c>
      <c r="C1830" s="84" t="s">
        <v>1514</v>
      </c>
      <c r="D1830" s="175" t="s">
        <v>171</v>
      </c>
      <c r="E1830" s="175"/>
      <c r="F1830" s="84">
        <v>0.17</v>
      </c>
      <c r="G1830" s="175">
        <v>2.2000000000000002</v>
      </c>
      <c r="H1830" s="175">
        <v>7.58</v>
      </c>
      <c r="I1830" s="84">
        <v>9.4700000000000006</v>
      </c>
      <c r="J1830" s="84">
        <v>10</v>
      </c>
      <c r="K1830" s="239">
        <v>131.35</v>
      </c>
      <c r="L1830" s="185">
        <f t="shared" si="174"/>
        <v>22.329499999999999</v>
      </c>
      <c r="M1830" s="185">
        <f t="shared" si="175"/>
        <v>49.169559</v>
      </c>
      <c r="N1830" s="186">
        <f t="shared" si="176"/>
        <v>61.461948749999998</v>
      </c>
      <c r="O1830" s="398">
        <f t="shared" si="177"/>
        <v>64.903817880000005</v>
      </c>
    </row>
    <row r="1831" spans="2:15" x14ac:dyDescent="0.25">
      <c r="B1831" s="59" t="s">
        <v>1527</v>
      </c>
      <c r="C1831" s="84" t="s">
        <v>1514</v>
      </c>
      <c r="D1831" s="175" t="s">
        <v>171</v>
      </c>
      <c r="E1831" s="175"/>
      <c r="F1831" s="84">
        <v>0.5</v>
      </c>
      <c r="G1831" s="175">
        <v>6.46</v>
      </c>
      <c r="H1831" s="175">
        <v>22.29</v>
      </c>
      <c r="I1831" s="84">
        <v>27.86</v>
      </c>
      <c r="J1831" s="84">
        <v>29.4</v>
      </c>
      <c r="K1831" s="239">
        <v>131.35</v>
      </c>
      <c r="L1831" s="185">
        <f t="shared" si="174"/>
        <v>65.674999999999997</v>
      </c>
      <c r="M1831" s="185">
        <f t="shared" si="175"/>
        <v>144.61634999999998</v>
      </c>
      <c r="N1831" s="186">
        <f t="shared" si="176"/>
        <v>180.77043749999999</v>
      </c>
      <c r="O1831" s="398">
        <f t="shared" si="177"/>
        <v>190.89358199999998</v>
      </c>
    </row>
    <row r="1832" spans="2:15" x14ac:dyDescent="0.25">
      <c r="B1832" s="59" t="s">
        <v>1528</v>
      </c>
      <c r="C1832" s="84" t="s">
        <v>1514</v>
      </c>
      <c r="D1832" s="175" t="s">
        <v>171</v>
      </c>
      <c r="E1832" s="175"/>
      <c r="F1832" s="84">
        <v>0.25</v>
      </c>
      <c r="G1832" s="175">
        <v>3.23</v>
      </c>
      <c r="H1832" s="175">
        <v>11.14</v>
      </c>
      <c r="I1832" s="84">
        <v>13.93</v>
      </c>
      <c r="J1832" s="84">
        <v>14.7</v>
      </c>
      <c r="K1832" s="239">
        <v>131.35</v>
      </c>
      <c r="L1832" s="185">
        <f t="shared" si="174"/>
        <v>32.837499999999999</v>
      </c>
      <c r="M1832" s="185">
        <f t="shared" si="175"/>
        <v>72.308174999999991</v>
      </c>
      <c r="N1832" s="186">
        <f t="shared" si="176"/>
        <v>90.385218749999993</v>
      </c>
      <c r="O1832" s="398">
        <f t="shared" si="177"/>
        <v>95.44679099999999</v>
      </c>
    </row>
    <row r="1833" spans="2:15" x14ac:dyDescent="0.25">
      <c r="B1833" s="59" t="s">
        <v>1529</v>
      </c>
      <c r="C1833" s="84" t="s">
        <v>1514</v>
      </c>
      <c r="D1833" s="175" t="s">
        <v>171</v>
      </c>
      <c r="E1833" s="175"/>
      <c r="F1833" s="84">
        <v>0.25</v>
      </c>
      <c r="G1833" s="175">
        <v>3.23</v>
      </c>
      <c r="H1833" s="175">
        <v>11.14</v>
      </c>
      <c r="I1833" s="84">
        <v>13.93</v>
      </c>
      <c r="J1833" s="84">
        <v>14.7</v>
      </c>
      <c r="K1833" s="239">
        <v>131.35</v>
      </c>
      <c r="L1833" s="185">
        <f t="shared" si="174"/>
        <v>32.837499999999999</v>
      </c>
      <c r="M1833" s="185">
        <f t="shared" si="175"/>
        <v>72.308174999999991</v>
      </c>
      <c r="N1833" s="186">
        <f t="shared" si="176"/>
        <v>90.385218749999993</v>
      </c>
      <c r="O1833" s="398">
        <f t="shared" si="177"/>
        <v>95.44679099999999</v>
      </c>
    </row>
    <row r="1834" spans="2:15" x14ac:dyDescent="0.25">
      <c r="B1834" s="59" t="s">
        <v>1530</v>
      </c>
      <c r="C1834" s="84" t="s">
        <v>1514</v>
      </c>
      <c r="D1834" s="175" t="s">
        <v>171</v>
      </c>
      <c r="E1834" s="175"/>
      <c r="F1834" s="84">
        <v>1</v>
      </c>
      <c r="G1834" s="175">
        <v>12.92</v>
      </c>
      <c r="H1834" s="175">
        <v>44.57</v>
      </c>
      <c r="I1834" s="84">
        <v>55.72</v>
      </c>
      <c r="J1834" s="84">
        <v>58.8</v>
      </c>
      <c r="K1834" s="239">
        <v>131.35</v>
      </c>
      <c r="L1834" s="185">
        <f t="shared" si="174"/>
        <v>131.35</v>
      </c>
      <c r="M1834" s="185">
        <f t="shared" si="175"/>
        <v>289.23269999999997</v>
      </c>
      <c r="N1834" s="186">
        <f t="shared" si="176"/>
        <v>361.54087499999997</v>
      </c>
      <c r="O1834" s="398">
        <f t="shared" si="177"/>
        <v>381.78716399999996</v>
      </c>
    </row>
    <row r="1835" spans="2:15" x14ac:dyDescent="0.25">
      <c r="B1835" s="59" t="s">
        <v>1531</v>
      </c>
      <c r="C1835" s="84" t="s">
        <v>1514</v>
      </c>
      <c r="D1835" s="175" t="s">
        <v>171</v>
      </c>
      <c r="E1835" s="175"/>
      <c r="F1835" s="84">
        <v>0.5</v>
      </c>
      <c r="G1835" s="175">
        <v>6.46</v>
      </c>
      <c r="H1835" s="175">
        <v>22.29</v>
      </c>
      <c r="I1835" s="84">
        <v>27.86</v>
      </c>
      <c r="J1835" s="84">
        <v>29.4</v>
      </c>
      <c r="K1835" s="239">
        <v>131.35</v>
      </c>
      <c r="L1835" s="185">
        <f t="shared" si="174"/>
        <v>65.674999999999997</v>
      </c>
      <c r="M1835" s="185">
        <f t="shared" si="175"/>
        <v>144.61634999999998</v>
      </c>
      <c r="N1835" s="186">
        <f t="shared" si="176"/>
        <v>180.77043749999999</v>
      </c>
      <c r="O1835" s="398">
        <f t="shared" si="177"/>
        <v>190.89358199999998</v>
      </c>
    </row>
    <row r="1836" spans="2:15" x14ac:dyDescent="0.25">
      <c r="B1836" s="44" t="s">
        <v>1532</v>
      </c>
      <c r="C1836" s="174" t="s">
        <v>1514</v>
      </c>
      <c r="D1836" s="219" t="s">
        <v>171</v>
      </c>
      <c r="E1836" s="219"/>
      <c r="F1836" s="174">
        <v>0.5</v>
      </c>
      <c r="G1836" s="219">
        <v>6.46</v>
      </c>
      <c r="H1836" s="219">
        <v>22.29</v>
      </c>
      <c r="I1836" s="174">
        <v>27.86</v>
      </c>
      <c r="J1836" s="174">
        <v>29.4</v>
      </c>
      <c r="K1836" s="239">
        <v>131.35</v>
      </c>
      <c r="L1836" s="222">
        <f t="shared" si="174"/>
        <v>65.674999999999997</v>
      </c>
      <c r="M1836" s="185">
        <f t="shared" si="175"/>
        <v>144.61634999999998</v>
      </c>
      <c r="N1836" s="223">
        <f t="shared" si="176"/>
        <v>180.77043749999999</v>
      </c>
      <c r="O1836" s="402">
        <f t="shared" si="177"/>
        <v>190.89358199999998</v>
      </c>
    </row>
    <row r="1837" spans="2:15" x14ac:dyDescent="0.25">
      <c r="B1837" s="59" t="s">
        <v>1533</v>
      </c>
      <c r="C1837" s="84" t="s">
        <v>1514</v>
      </c>
      <c r="D1837" s="175" t="s">
        <v>171</v>
      </c>
      <c r="E1837" s="175"/>
      <c r="F1837" s="84">
        <v>0.1</v>
      </c>
      <c r="G1837" s="175">
        <v>1.29</v>
      </c>
      <c r="H1837" s="175">
        <v>4.46</v>
      </c>
      <c r="I1837" s="84">
        <v>5.57</v>
      </c>
      <c r="J1837" s="84">
        <v>5.9</v>
      </c>
      <c r="K1837" s="239">
        <v>131.35</v>
      </c>
      <c r="L1837" s="185">
        <f t="shared" si="174"/>
        <v>13.135</v>
      </c>
      <c r="M1837" s="185">
        <f t="shared" si="175"/>
        <v>28.923269999999999</v>
      </c>
      <c r="N1837" s="186">
        <f t="shared" si="176"/>
        <v>36.154087499999996</v>
      </c>
      <c r="O1837" s="398">
        <f t="shared" si="177"/>
        <v>38.178716399999999</v>
      </c>
    </row>
    <row r="1838" spans="2:15" x14ac:dyDescent="0.25">
      <c r="B1838" s="59" t="s">
        <v>1534</v>
      </c>
      <c r="C1838" s="84" t="s">
        <v>1514</v>
      </c>
      <c r="D1838" s="175" t="s">
        <v>171</v>
      </c>
      <c r="E1838" s="175"/>
      <c r="F1838" s="84">
        <v>0.7</v>
      </c>
      <c r="G1838" s="175">
        <v>9.0399999999999991</v>
      </c>
      <c r="H1838" s="175">
        <v>31.2</v>
      </c>
      <c r="I1838" s="84">
        <v>39</v>
      </c>
      <c r="J1838" s="84">
        <v>41.2</v>
      </c>
      <c r="K1838" s="239">
        <v>131.35</v>
      </c>
      <c r="L1838" s="185">
        <f t="shared" si="174"/>
        <v>91.944999999999993</v>
      </c>
      <c r="M1838" s="185">
        <f t="shared" si="175"/>
        <v>202.46288999999999</v>
      </c>
      <c r="N1838" s="186">
        <f t="shared" si="176"/>
        <v>253.07861249999999</v>
      </c>
      <c r="O1838" s="398">
        <f t="shared" si="177"/>
        <v>267.25101480000001</v>
      </c>
    </row>
    <row r="1839" spans="2:15" ht="30" x14ac:dyDescent="0.25">
      <c r="B1839" s="59" t="s">
        <v>1535</v>
      </c>
      <c r="C1839" s="84" t="s">
        <v>1536</v>
      </c>
      <c r="D1839" s="175" t="s">
        <v>171</v>
      </c>
      <c r="E1839" s="175"/>
      <c r="F1839" s="84">
        <v>0.5</v>
      </c>
      <c r="G1839" s="175">
        <v>6.46</v>
      </c>
      <c r="H1839" s="175">
        <v>22.29</v>
      </c>
      <c r="I1839" s="84">
        <v>27.86</v>
      </c>
      <c r="J1839" s="84">
        <v>29.4</v>
      </c>
      <c r="K1839" s="239">
        <v>131.35</v>
      </c>
      <c r="L1839" s="185">
        <f t="shared" ref="L1839:L1857" si="178">F1839*K1839</f>
        <v>65.674999999999997</v>
      </c>
      <c r="M1839" s="185">
        <f t="shared" ref="M1839:M1870" si="179">L1839*2.202</f>
        <v>144.61634999999998</v>
      </c>
      <c r="N1839" s="186">
        <f t="shared" ref="N1839:N1857" si="180">M1839*$N$2</f>
        <v>180.77043749999999</v>
      </c>
      <c r="O1839" s="398">
        <f t="shared" ref="O1839:O1857" si="181">M1839*$N$1*$N$3</f>
        <v>190.89358199999998</v>
      </c>
    </row>
    <row r="1840" spans="2:15" x14ac:dyDescent="0.25">
      <c r="B1840" s="59" t="s">
        <v>1537</v>
      </c>
      <c r="C1840" s="84" t="s">
        <v>1538</v>
      </c>
      <c r="D1840" s="175" t="s">
        <v>171</v>
      </c>
      <c r="E1840" s="175"/>
      <c r="F1840" s="84">
        <v>0.5</v>
      </c>
      <c r="G1840" s="175">
        <v>6.46</v>
      </c>
      <c r="H1840" s="175">
        <v>22.29</v>
      </c>
      <c r="I1840" s="84">
        <v>27.86</v>
      </c>
      <c r="J1840" s="84">
        <v>29.4</v>
      </c>
      <c r="K1840" s="239">
        <v>131.35</v>
      </c>
      <c r="L1840" s="185">
        <f t="shared" si="178"/>
        <v>65.674999999999997</v>
      </c>
      <c r="M1840" s="185">
        <f t="shared" si="179"/>
        <v>144.61634999999998</v>
      </c>
      <c r="N1840" s="186">
        <f t="shared" si="180"/>
        <v>180.77043749999999</v>
      </c>
      <c r="O1840" s="398">
        <f t="shared" si="181"/>
        <v>190.89358199999998</v>
      </c>
    </row>
    <row r="1841" spans="2:15" ht="30" x14ac:dyDescent="0.25">
      <c r="B1841" s="59" t="s">
        <v>1539</v>
      </c>
      <c r="C1841" s="84" t="s">
        <v>1058</v>
      </c>
      <c r="D1841" s="175" t="s">
        <v>171</v>
      </c>
      <c r="E1841" s="175"/>
      <c r="F1841" s="84">
        <v>0.25</v>
      </c>
      <c r="G1841" s="175">
        <v>3.23</v>
      </c>
      <c r="H1841" s="175">
        <v>11.14</v>
      </c>
      <c r="I1841" s="84">
        <v>13.93</v>
      </c>
      <c r="J1841" s="84">
        <v>14.7</v>
      </c>
      <c r="K1841" s="239">
        <v>131.35</v>
      </c>
      <c r="L1841" s="185">
        <f t="shared" si="178"/>
        <v>32.837499999999999</v>
      </c>
      <c r="M1841" s="185">
        <f t="shared" si="179"/>
        <v>72.308174999999991</v>
      </c>
      <c r="N1841" s="186">
        <f t="shared" si="180"/>
        <v>90.385218749999993</v>
      </c>
      <c r="O1841" s="398">
        <f t="shared" si="181"/>
        <v>95.44679099999999</v>
      </c>
    </row>
    <row r="1842" spans="2:15" x14ac:dyDescent="0.25">
      <c r="B1842" s="59" t="s">
        <v>1540</v>
      </c>
      <c r="C1842" s="84" t="s">
        <v>105</v>
      </c>
      <c r="D1842" s="175" t="s">
        <v>171</v>
      </c>
      <c r="E1842" s="175"/>
      <c r="F1842" s="84">
        <v>0.5</v>
      </c>
      <c r="G1842" s="175">
        <v>6.46</v>
      </c>
      <c r="H1842" s="175">
        <v>22.29</v>
      </c>
      <c r="I1842" s="84">
        <v>27.86</v>
      </c>
      <c r="J1842" s="84">
        <v>29.4</v>
      </c>
      <c r="K1842" s="239">
        <v>131.35</v>
      </c>
      <c r="L1842" s="185">
        <f t="shared" si="178"/>
        <v>65.674999999999997</v>
      </c>
      <c r="M1842" s="185">
        <f t="shared" si="179"/>
        <v>144.61634999999998</v>
      </c>
      <c r="N1842" s="186">
        <f t="shared" si="180"/>
        <v>180.77043749999999</v>
      </c>
      <c r="O1842" s="398">
        <f t="shared" si="181"/>
        <v>190.89358199999998</v>
      </c>
    </row>
    <row r="1843" spans="2:15" x14ac:dyDescent="0.25">
      <c r="B1843" s="59" t="s">
        <v>1541</v>
      </c>
      <c r="C1843" s="84" t="s">
        <v>1505</v>
      </c>
      <c r="D1843" s="175" t="s">
        <v>171</v>
      </c>
      <c r="E1843" s="175"/>
      <c r="F1843" s="84">
        <v>0.3</v>
      </c>
      <c r="G1843" s="175">
        <v>3.88</v>
      </c>
      <c r="H1843" s="175">
        <v>13.37</v>
      </c>
      <c r="I1843" s="84">
        <v>16.72</v>
      </c>
      <c r="J1843" s="84">
        <v>17.7</v>
      </c>
      <c r="K1843" s="239">
        <v>131.35</v>
      </c>
      <c r="L1843" s="185">
        <f t="shared" si="178"/>
        <v>39.404999999999994</v>
      </c>
      <c r="M1843" s="185">
        <f t="shared" si="179"/>
        <v>86.769809999999978</v>
      </c>
      <c r="N1843" s="186">
        <f t="shared" si="180"/>
        <v>108.46226249999998</v>
      </c>
      <c r="O1843" s="398">
        <f t="shared" si="181"/>
        <v>114.53614919999998</v>
      </c>
    </row>
    <row r="1844" spans="2:15" x14ac:dyDescent="0.25">
      <c r="B1844" s="59" t="s">
        <v>1542</v>
      </c>
      <c r="C1844" s="84" t="s">
        <v>1058</v>
      </c>
      <c r="D1844" s="175" t="s">
        <v>171</v>
      </c>
      <c r="E1844" s="175"/>
      <c r="F1844" s="84">
        <v>0.33</v>
      </c>
      <c r="G1844" s="175">
        <v>4.26</v>
      </c>
      <c r="H1844" s="175">
        <v>14.71</v>
      </c>
      <c r="I1844" s="84">
        <v>18.39</v>
      </c>
      <c r="J1844" s="84">
        <v>19.399999999999999</v>
      </c>
      <c r="K1844" s="239">
        <v>131.35</v>
      </c>
      <c r="L1844" s="185">
        <f t="shared" si="178"/>
        <v>43.345500000000001</v>
      </c>
      <c r="M1844" s="185">
        <f t="shared" si="179"/>
        <v>95.446791000000005</v>
      </c>
      <c r="N1844" s="186">
        <f t="shared" si="180"/>
        <v>119.30848875000001</v>
      </c>
      <c r="O1844" s="398">
        <f t="shared" si="181"/>
        <v>125.98976412000002</v>
      </c>
    </row>
    <row r="1845" spans="2:15" x14ac:dyDescent="0.25">
      <c r="B1845" s="59" t="s">
        <v>1543</v>
      </c>
      <c r="C1845" s="84" t="s">
        <v>1544</v>
      </c>
      <c r="D1845" s="175" t="s">
        <v>171</v>
      </c>
      <c r="E1845" s="175"/>
      <c r="F1845" s="84">
        <v>0.67</v>
      </c>
      <c r="G1845" s="175">
        <v>8.66</v>
      </c>
      <c r="H1845" s="175">
        <v>29.86</v>
      </c>
      <c r="I1845" s="84">
        <v>37.33</v>
      </c>
      <c r="J1845" s="84">
        <v>39.4</v>
      </c>
      <c r="K1845" s="239">
        <v>131.35</v>
      </c>
      <c r="L1845" s="185">
        <f t="shared" si="178"/>
        <v>88.004500000000007</v>
      </c>
      <c r="M1845" s="185">
        <f t="shared" si="179"/>
        <v>193.785909</v>
      </c>
      <c r="N1845" s="186">
        <f t="shared" si="180"/>
        <v>242.23238624999999</v>
      </c>
      <c r="O1845" s="398">
        <f t="shared" si="181"/>
        <v>255.79739988</v>
      </c>
    </row>
    <row r="1846" spans="2:15" x14ac:dyDescent="0.25">
      <c r="B1846" s="59" t="s">
        <v>1545</v>
      </c>
      <c r="C1846" s="84" t="s">
        <v>1546</v>
      </c>
      <c r="D1846" s="175" t="s">
        <v>171</v>
      </c>
      <c r="E1846" s="175"/>
      <c r="F1846" s="84">
        <v>0.17</v>
      </c>
      <c r="G1846" s="175">
        <v>2.2000000000000002</v>
      </c>
      <c r="H1846" s="175">
        <v>7.58</v>
      </c>
      <c r="I1846" s="84">
        <v>9.4700000000000006</v>
      </c>
      <c r="J1846" s="84">
        <v>10</v>
      </c>
      <c r="K1846" s="239">
        <v>131.35</v>
      </c>
      <c r="L1846" s="185">
        <f t="shared" si="178"/>
        <v>22.329499999999999</v>
      </c>
      <c r="M1846" s="185">
        <f t="shared" si="179"/>
        <v>49.169559</v>
      </c>
      <c r="N1846" s="186">
        <f t="shared" si="180"/>
        <v>61.461948749999998</v>
      </c>
      <c r="O1846" s="398">
        <f t="shared" si="181"/>
        <v>64.903817880000005</v>
      </c>
    </row>
    <row r="1847" spans="2:15" x14ac:dyDescent="0.25">
      <c r="B1847" s="59" t="s">
        <v>1547</v>
      </c>
      <c r="C1847" s="84" t="s">
        <v>1058</v>
      </c>
      <c r="D1847" s="175" t="s">
        <v>171</v>
      </c>
      <c r="E1847" s="175"/>
      <c r="F1847" s="84">
        <v>0.5</v>
      </c>
      <c r="G1847" s="175">
        <v>6.46</v>
      </c>
      <c r="H1847" s="175">
        <v>22.29</v>
      </c>
      <c r="I1847" s="84">
        <v>27.86</v>
      </c>
      <c r="J1847" s="84">
        <v>29.4</v>
      </c>
      <c r="K1847" s="239">
        <v>131.35</v>
      </c>
      <c r="L1847" s="185">
        <f t="shared" si="178"/>
        <v>65.674999999999997</v>
      </c>
      <c r="M1847" s="185">
        <f t="shared" si="179"/>
        <v>144.61634999999998</v>
      </c>
      <c r="N1847" s="186">
        <f t="shared" si="180"/>
        <v>180.77043749999999</v>
      </c>
      <c r="O1847" s="398">
        <f t="shared" si="181"/>
        <v>190.89358199999998</v>
      </c>
    </row>
    <row r="1848" spans="2:15" x14ac:dyDescent="0.25">
      <c r="B1848" s="59" t="s">
        <v>1548</v>
      </c>
      <c r="C1848" s="84" t="s">
        <v>298</v>
      </c>
      <c r="D1848" s="175" t="s">
        <v>171</v>
      </c>
      <c r="E1848" s="175"/>
      <c r="F1848" s="84">
        <v>0.67</v>
      </c>
      <c r="G1848" s="175">
        <v>8.66</v>
      </c>
      <c r="H1848" s="175">
        <v>29.86</v>
      </c>
      <c r="I1848" s="84">
        <v>37.33</v>
      </c>
      <c r="J1848" s="84">
        <v>39.4</v>
      </c>
      <c r="K1848" s="239">
        <v>131.35</v>
      </c>
      <c r="L1848" s="185">
        <f t="shared" si="178"/>
        <v>88.004500000000007</v>
      </c>
      <c r="M1848" s="185">
        <f t="shared" si="179"/>
        <v>193.785909</v>
      </c>
      <c r="N1848" s="186">
        <f t="shared" si="180"/>
        <v>242.23238624999999</v>
      </c>
      <c r="O1848" s="398">
        <f t="shared" si="181"/>
        <v>255.79739988</v>
      </c>
    </row>
    <row r="1849" spans="2:15" x14ac:dyDescent="0.25">
      <c r="B1849" s="59" t="s">
        <v>1549</v>
      </c>
      <c r="C1849" s="84" t="s">
        <v>225</v>
      </c>
      <c r="D1849" s="175" t="s">
        <v>171</v>
      </c>
      <c r="E1849" s="175"/>
      <c r="F1849" s="84">
        <v>0.3</v>
      </c>
      <c r="G1849" s="175">
        <v>3.88</v>
      </c>
      <c r="H1849" s="175">
        <v>13.37</v>
      </c>
      <c r="I1849" s="84">
        <v>16.72</v>
      </c>
      <c r="J1849" s="84">
        <v>17.7</v>
      </c>
      <c r="K1849" s="239">
        <v>131.35</v>
      </c>
      <c r="L1849" s="185">
        <f t="shared" si="178"/>
        <v>39.404999999999994</v>
      </c>
      <c r="M1849" s="185">
        <f t="shared" si="179"/>
        <v>86.769809999999978</v>
      </c>
      <c r="N1849" s="186">
        <f t="shared" si="180"/>
        <v>108.46226249999998</v>
      </c>
      <c r="O1849" s="398">
        <f t="shared" si="181"/>
        <v>114.53614919999998</v>
      </c>
    </row>
    <row r="1850" spans="2:15" x14ac:dyDescent="0.25">
      <c r="B1850" s="59" t="s">
        <v>1550</v>
      </c>
      <c r="C1850" s="84" t="s">
        <v>300</v>
      </c>
      <c r="D1850" s="175" t="s">
        <v>171</v>
      </c>
      <c r="E1850" s="175"/>
      <c r="F1850" s="84">
        <v>0.5</v>
      </c>
      <c r="G1850" s="175">
        <v>6.46</v>
      </c>
      <c r="H1850" s="175">
        <v>22.29</v>
      </c>
      <c r="I1850" s="84">
        <v>27.86</v>
      </c>
      <c r="J1850" s="84">
        <v>29.4</v>
      </c>
      <c r="K1850" s="239">
        <v>131.35</v>
      </c>
      <c r="L1850" s="185">
        <f t="shared" si="178"/>
        <v>65.674999999999997</v>
      </c>
      <c r="M1850" s="185">
        <f t="shared" si="179"/>
        <v>144.61634999999998</v>
      </c>
      <c r="N1850" s="186">
        <f t="shared" si="180"/>
        <v>180.77043749999999</v>
      </c>
      <c r="O1850" s="398">
        <f t="shared" si="181"/>
        <v>190.89358199999998</v>
      </c>
    </row>
    <row r="1851" spans="2:15" x14ac:dyDescent="0.25">
      <c r="B1851" s="59" t="s">
        <v>1551</v>
      </c>
      <c r="C1851" s="84" t="s">
        <v>286</v>
      </c>
      <c r="D1851" s="175" t="s">
        <v>171</v>
      </c>
      <c r="E1851" s="175"/>
      <c r="F1851" s="84">
        <v>0.33</v>
      </c>
      <c r="G1851" s="175">
        <v>4.26</v>
      </c>
      <c r="H1851" s="175">
        <v>14.71</v>
      </c>
      <c r="I1851" s="84">
        <v>18.39</v>
      </c>
      <c r="J1851" s="84">
        <v>19.399999999999999</v>
      </c>
      <c r="K1851" s="239">
        <v>131.35</v>
      </c>
      <c r="L1851" s="185">
        <f t="shared" si="178"/>
        <v>43.345500000000001</v>
      </c>
      <c r="M1851" s="185">
        <f t="shared" si="179"/>
        <v>95.446791000000005</v>
      </c>
      <c r="N1851" s="186">
        <f t="shared" si="180"/>
        <v>119.30848875000001</v>
      </c>
      <c r="O1851" s="398">
        <f t="shared" si="181"/>
        <v>125.98976412000002</v>
      </c>
    </row>
    <row r="1852" spans="2:15" ht="30" x14ac:dyDescent="0.25">
      <c r="B1852" s="59" t="s">
        <v>1552</v>
      </c>
      <c r="C1852" s="84" t="s">
        <v>225</v>
      </c>
      <c r="D1852" s="175" t="s">
        <v>171</v>
      </c>
      <c r="E1852" s="175"/>
      <c r="F1852" s="84">
        <v>0.67</v>
      </c>
      <c r="G1852" s="175">
        <v>8.66</v>
      </c>
      <c r="H1852" s="175">
        <v>29.86</v>
      </c>
      <c r="I1852" s="84">
        <v>37.33</v>
      </c>
      <c r="J1852" s="84">
        <v>39.4</v>
      </c>
      <c r="K1852" s="239">
        <v>131.35</v>
      </c>
      <c r="L1852" s="185">
        <f t="shared" si="178"/>
        <v>88.004500000000007</v>
      </c>
      <c r="M1852" s="185">
        <f t="shared" si="179"/>
        <v>193.785909</v>
      </c>
      <c r="N1852" s="186">
        <f t="shared" si="180"/>
        <v>242.23238624999999</v>
      </c>
      <c r="O1852" s="398">
        <f t="shared" si="181"/>
        <v>255.79739988</v>
      </c>
    </row>
    <row r="1853" spans="2:15" x14ac:dyDescent="0.25">
      <c r="B1853" s="59" t="s">
        <v>1553</v>
      </c>
      <c r="C1853" s="84" t="s">
        <v>105</v>
      </c>
      <c r="D1853" s="175" t="s">
        <v>171</v>
      </c>
      <c r="E1853" s="175"/>
      <c r="F1853" s="84">
        <v>0.25</v>
      </c>
      <c r="G1853" s="175">
        <v>3.23</v>
      </c>
      <c r="H1853" s="175">
        <v>11.14</v>
      </c>
      <c r="I1853" s="84">
        <v>13.93</v>
      </c>
      <c r="J1853" s="84">
        <v>14.7</v>
      </c>
      <c r="K1853" s="239">
        <v>131.35</v>
      </c>
      <c r="L1853" s="185">
        <f t="shared" si="178"/>
        <v>32.837499999999999</v>
      </c>
      <c r="M1853" s="185">
        <f t="shared" si="179"/>
        <v>72.308174999999991</v>
      </c>
      <c r="N1853" s="186">
        <f t="shared" si="180"/>
        <v>90.385218749999993</v>
      </c>
      <c r="O1853" s="398">
        <f t="shared" si="181"/>
        <v>95.44679099999999</v>
      </c>
    </row>
    <row r="1854" spans="2:15" x14ac:dyDescent="0.25">
      <c r="B1854" s="59" t="s">
        <v>1554</v>
      </c>
      <c r="C1854" s="84" t="s">
        <v>1094</v>
      </c>
      <c r="D1854" s="175" t="s">
        <v>171</v>
      </c>
      <c r="E1854" s="175"/>
      <c r="F1854" s="84">
        <v>0.5</v>
      </c>
      <c r="G1854" s="175">
        <v>6.46</v>
      </c>
      <c r="H1854" s="175">
        <v>22.29</v>
      </c>
      <c r="I1854" s="84">
        <v>27.86</v>
      </c>
      <c r="J1854" s="84">
        <v>29.4</v>
      </c>
      <c r="K1854" s="185">
        <v>131.35</v>
      </c>
      <c r="L1854" s="185">
        <f t="shared" si="178"/>
        <v>65.674999999999997</v>
      </c>
      <c r="M1854" s="185">
        <f t="shared" si="179"/>
        <v>144.61634999999998</v>
      </c>
      <c r="N1854" s="186">
        <f t="shared" si="180"/>
        <v>180.77043749999999</v>
      </c>
      <c r="O1854" s="398">
        <f t="shared" si="181"/>
        <v>190.89358199999998</v>
      </c>
    </row>
    <row r="1855" spans="2:15" x14ac:dyDescent="0.25">
      <c r="B1855" s="59" t="s">
        <v>1555</v>
      </c>
      <c r="C1855" s="84" t="s">
        <v>1538</v>
      </c>
      <c r="D1855" s="175" t="s">
        <v>171</v>
      </c>
      <c r="E1855" s="175"/>
      <c r="F1855" s="84">
        <v>0.6</v>
      </c>
      <c r="G1855" s="175">
        <v>7.75</v>
      </c>
      <c r="H1855" s="175">
        <v>26.74</v>
      </c>
      <c r="I1855" s="84">
        <v>33.43</v>
      </c>
      <c r="J1855" s="84">
        <v>35.299999999999997</v>
      </c>
      <c r="K1855" s="239">
        <v>131.35</v>
      </c>
      <c r="L1855" s="185">
        <f t="shared" si="178"/>
        <v>78.809999999999988</v>
      </c>
      <c r="M1855" s="185">
        <f t="shared" si="179"/>
        <v>173.53961999999996</v>
      </c>
      <c r="N1855" s="186">
        <f t="shared" si="180"/>
        <v>216.92452499999996</v>
      </c>
      <c r="O1855" s="398">
        <f t="shared" si="181"/>
        <v>229.07229839999997</v>
      </c>
    </row>
    <row r="1856" spans="2:15" ht="30" x14ac:dyDescent="0.25">
      <c r="B1856" s="59" t="s">
        <v>1556</v>
      </c>
      <c r="C1856" s="84" t="s">
        <v>625</v>
      </c>
      <c r="D1856" s="175" t="s">
        <v>171</v>
      </c>
      <c r="E1856" s="175"/>
      <c r="F1856" s="84">
        <v>0.3</v>
      </c>
      <c r="G1856" s="175">
        <v>3.88</v>
      </c>
      <c r="H1856" s="175">
        <v>13.37</v>
      </c>
      <c r="I1856" s="84">
        <v>16.72</v>
      </c>
      <c r="J1856" s="84">
        <v>17.7</v>
      </c>
      <c r="K1856" s="239">
        <v>131.35</v>
      </c>
      <c r="L1856" s="185">
        <f t="shared" si="178"/>
        <v>39.404999999999994</v>
      </c>
      <c r="M1856" s="185">
        <f t="shared" si="179"/>
        <v>86.769809999999978</v>
      </c>
      <c r="N1856" s="186">
        <f t="shared" si="180"/>
        <v>108.46226249999998</v>
      </c>
      <c r="O1856" s="398">
        <f t="shared" si="181"/>
        <v>114.53614919999998</v>
      </c>
    </row>
    <row r="1857" spans="2:15" ht="30" x14ac:dyDescent="0.25">
      <c r="B1857" s="59" t="s">
        <v>1557</v>
      </c>
      <c r="C1857" s="84" t="s">
        <v>784</v>
      </c>
      <c r="D1857" s="175" t="s">
        <v>171</v>
      </c>
      <c r="E1857" s="175"/>
      <c r="F1857" s="84">
        <v>0.63</v>
      </c>
      <c r="G1857" s="175">
        <v>8.14</v>
      </c>
      <c r="H1857" s="175">
        <v>28.08</v>
      </c>
      <c r="I1857" s="84">
        <v>35.1</v>
      </c>
      <c r="J1857" s="84">
        <v>37.1</v>
      </c>
      <c r="K1857" s="239">
        <v>131.35</v>
      </c>
      <c r="L1857" s="185">
        <f t="shared" si="178"/>
        <v>82.750500000000002</v>
      </c>
      <c r="M1857" s="185">
        <f t="shared" si="179"/>
        <v>182.216601</v>
      </c>
      <c r="N1857" s="186">
        <f t="shared" si="180"/>
        <v>227.77075124999999</v>
      </c>
      <c r="O1857" s="398">
        <f t="shared" si="181"/>
        <v>240.52591332</v>
      </c>
    </row>
    <row r="1858" spans="2:15" x14ac:dyDescent="0.25">
      <c r="B1858" s="59" t="s">
        <v>1558</v>
      </c>
      <c r="C1858" s="84"/>
      <c r="D1858" s="175"/>
      <c r="E1858" s="175"/>
      <c r="F1858" s="84"/>
      <c r="G1858" s="175"/>
      <c r="H1858" s="175"/>
      <c r="I1858" s="84"/>
      <c r="J1858" s="84"/>
      <c r="K1858" s="185"/>
      <c r="L1858" s="84"/>
      <c r="M1858" s="185">
        <f t="shared" si="179"/>
        <v>0</v>
      </c>
      <c r="N1858" s="186"/>
      <c r="O1858" s="398"/>
    </row>
    <row r="1859" spans="2:15" ht="30" x14ac:dyDescent="0.25">
      <c r="B1859" s="59" t="s">
        <v>1559</v>
      </c>
      <c r="C1859" s="84" t="s">
        <v>325</v>
      </c>
      <c r="D1859" s="175"/>
      <c r="E1859" s="175"/>
      <c r="F1859" s="84"/>
      <c r="G1859" s="175"/>
      <c r="H1859" s="175"/>
      <c r="I1859" s="84"/>
      <c r="J1859" s="84"/>
      <c r="K1859" s="185"/>
      <c r="L1859" s="185"/>
      <c r="M1859" s="185">
        <f t="shared" si="179"/>
        <v>0</v>
      </c>
      <c r="N1859" s="186"/>
      <c r="O1859" s="398"/>
    </row>
    <row r="1860" spans="2:15" x14ac:dyDescent="0.25">
      <c r="B1860" s="59" t="s">
        <v>1560</v>
      </c>
      <c r="C1860" s="84" t="s">
        <v>326</v>
      </c>
      <c r="D1860" s="175" t="s">
        <v>126</v>
      </c>
      <c r="E1860" s="175"/>
      <c r="F1860" s="84">
        <v>3</v>
      </c>
      <c r="G1860" s="175">
        <v>38.520000000000003</v>
      </c>
      <c r="H1860" s="175">
        <v>132.88999999999999</v>
      </c>
      <c r="I1860" s="84">
        <v>166.12</v>
      </c>
      <c r="J1860" s="84">
        <v>175.4</v>
      </c>
      <c r="K1860" s="185">
        <v>148.79</v>
      </c>
      <c r="L1860" s="185">
        <f t="shared" ref="L1860:L1891" si="182">F1860*K1860</f>
        <v>446.37</v>
      </c>
      <c r="M1860" s="185">
        <f t="shared" si="179"/>
        <v>982.90674000000001</v>
      </c>
      <c r="N1860" s="186">
        <f t="shared" ref="N1860:N1891" si="183">M1860*$N$2</f>
        <v>1228.633425</v>
      </c>
      <c r="O1860" s="398">
        <f t="shared" ref="O1860:O1891" si="184">M1860*$N$1*$N$3</f>
        <v>1297.4368968000001</v>
      </c>
    </row>
    <row r="1861" spans="2:15" ht="30" x14ac:dyDescent="0.25">
      <c r="B1861" s="59" t="s">
        <v>1561</v>
      </c>
      <c r="C1861" s="84" t="s">
        <v>105</v>
      </c>
      <c r="D1861" s="175" t="s">
        <v>126</v>
      </c>
      <c r="E1861" s="175"/>
      <c r="F1861" s="84">
        <v>1.2</v>
      </c>
      <c r="G1861" s="175">
        <v>15.41</v>
      </c>
      <c r="H1861" s="175">
        <v>53.16</v>
      </c>
      <c r="I1861" s="84">
        <v>66.45</v>
      </c>
      <c r="J1861" s="84">
        <v>70.2</v>
      </c>
      <c r="K1861" s="185">
        <v>148.79</v>
      </c>
      <c r="L1861" s="185">
        <f t="shared" si="182"/>
        <v>178.54799999999997</v>
      </c>
      <c r="M1861" s="185">
        <f t="shared" si="179"/>
        <v>393.16269599999993</v>
      </c>
      <c r="N1861" s="186">
        <f t="shared" si="183"/>
        <v>491.45336999999989</v>
      </c>
      <c r="O1861" s="398">
        <f t="shared" si="184"/>
        <v>518.97475871999995</v>
      </c>
    </row>
    <row r="1862" spans="2:15" x14ac:dyDescent="0.25">
      <c r="B1862" s="59" t="s">
        <v>1562</v>
      </c>
      <c r="C1862" s="84" t="s">
        <v>298</v>
      </c>
      <c r="D1862" s="175" t="s">
        <v>126</v>
      </c>
      <c r="E1862" s="175"/>
      <c r="F1862" s="84">
        <v>0.5</v>
      </c>
      <c r="G1862" s="175">
        <v>6.42</v>
      </c>
      <c r="H1862" s="175">
        <v>22.15</v>
      </c>
      <c r="I1862" s="84">
        <v>27.69</v>
      </c>
      <c r="J1862" s="84">
        <v>29.2</v>
      </c>
      <c r="K1862" s="185">
        <v>148.79</v>
      </c>
      <c r="L1862" s="185">
        <f t="shared" si="182"/>
        <v>74.394999999999996</v>
      </c>
      <c r="M1862" s="185">
        <f t="shared" si="179"/>
        <v>163.81779</v>
      </c>
      <c r="N1862" s="186">
        <f t="shared" si="183"/>
        <v>204.77223750000002</v>
      </c>
      <c r="O1862" s="398">
        <f t="shared" si="184"/>
        <v>216.23948280000002</v>
      </c>
    </row>
    <row r="1863" spans="2:15" x14ac:dyDescent="0.25">
      <c r="B1863" s="59" t="s">
        <v>1563</v>
      </c>
      <c r="C1863" s="84" t="s">
        <v>1564</v>
      </c>
      <c r="D1863" s="175" t="s">
        <v>126</v>
      </c>
      <c r="E1863" s="175"/>
      <c r="F1863" s="84">
        <v>2</v>
      </c>
      <c r="G1863" s="175">
        <v>25.68</v>
      </c>
      <c r="H1863" s="175">
        <v>88.6</v>
      </c>
      <c r="I1863" s="84">
        <v>110.75</v>
      </c>
      <c r="J1863" s="84">
        <v>116.9</v>
      </c>
      <c r="K1863" s="185">
        <v>148.79</v>
      </c>
      <c r="L1863" s="185">
        <f t="shared" si="182"/>
        <v>297.58</v>
      </c>
      <c r="M1863" s="185">
        <f t="shared" si="179"/>
        <v>655.27116000000001</v>
      </c>
      <c r="N1863" s="186">
        <f t="shared" si="183"/>
        <v>819.08895000000007</v>
      </c>
      <c r="O1863" s="398">
        <f t="shared" si="184"/>
        <v>864.95793120000008</v>
      </c>
    </row>
    <row r="1864" spans="2:15" x14ac:dyDescent="0.25">
      <c r="B1864" s="59" t="s">
        <v>1565</v>
      </c>
      <c r="C1864" s="84" t="s">
        <v>1564</v>
      </c>
      <c r="D1864" s="175" t="s">
        <v>126</v>
      </c>
      <c r="E1864" s="175"/>
      <c r="F1864" s="84">
        <v>0.75</v>
      </c>
      <c r="G1864" s="175">
        <v>9.6300000000000008</v>
      </c>
      <c r="H1864" s="175">
        <v>33.22</v>
      </c>
      <c r="I1864" s="84">
        <v>41.53</v>
      </c>
      <c r="J1864" s="84">
        <v>43.9</v>
      </c>
      <c r="K1864" s="185">
        <v>148.79</v>
      </c>
      <c r="L1864" s="185">
        <f t="shared" si="182"/>
        <v>111.5925</v>
      </c>
      <c r="M1864" s="185">
        <f t="shared" si="179"/>
        <v>245.726685</v>
      </c>
      <c r="N1864" s="186">
        <f t="shared" si="183"/>
        <v>307.15835625</v>
      </c>
      <c r="O1864" s="398">
        <f t="shared" si="184"/>
        <v>324.35922420000003</v>
      </c>
    </row>
    <row r="1865" spans="2:15" x14ac:dyDescent="0.25">
      <c r="B1865" s="44" t="s">
        <v>1566</v>
      </c>
      <c r="C1865" s="174" t="s">
        <v>1564</v>
      </c>
      <c r="D1865" s="175" t="s">
        <v>126</v>
      </c>
      <c r="E1865" s="219"/>
      <c r="F1865" s="174">
        <v>1.25</v>
      </c>
      <c r="G1865" s="219">
        <v>16.05</v>
      </c>
      <c r="H1865" s="219">
        <v>55.37</v>
      </c>
      <c r="I1865" s="174">
        <v>69.22</v>
      </c>
      <c r="J1865" s="174">
        <v>73.099999999999994</v>
      </c>
      <c r="K1865" s="185">
        <v>148.79</v>
      </c>
      <c r="L1865" s="222">
        <f t="shared" si="182"/>
        <v>185.98749999999998</v>
      </c>
      <c r="M1865" s="185">
        <f t="shared" si="179"/>
        <v>409.54447499999998</v>
      </c>
      <c r="N1865" s="223">
        <f t="shared" si="183"/>
        <v>511.93059374999996</v>
      </c>
      <c r="O1865" s="402">
        <f t="shared" si="184"/>
        <v>540.59870699999999</v>
      </c>
    </row>
    <row r="1866" spans="2:15" x14ac:dyDescent="0.25">
      <c r="B1866" s="59" t="s">
        <v>1567</v>
      </c>
      <c r="C1866" s="84" t="s">
        <v>1564</v>
      </c>
      <c r="D1866" s="175" t="s">
        <v>126</v>
      </c>
      <c r="E1866" s="175"/>
      <c r="F1866" s="84">
        <v>1.1100000000000001</v>
      </c>
      <c r="G1866" s="175">
        <v>14.25</v>
      </c>
      <c r="H1866" s="175">
        <v>49.17</v>
      </c>
      <c r="I1866" s="84">
        <v>61.46</v>
      </c>
      <c r="J1866" s="84">
        <v>64.900000000000006</v>
      </c>
      <c r="K1866" s="185">
        <v>148.79</v>
      </c>
      <c r="L1866" s="185">
        <f t="shared" si="182"/>
        <v>165.15690000000001</v>
      </c>
      <c r="M1866" s="185">
        <f t="shared" si="179"/>
        <v>363.67549380000003</v>
      </c>
      <c r="N1866" s="186">
        <f t="shared" si="183"/>
        <v>454.59436725</v>
      </c>
      <c r="O1866" s="398">
        <f t="shared" si="184"/>
        <v>480.051651816</v>
      </c>
    </row>
    <row r="1867" spans="2:15" x14ac:dyDescent="0.25">
      <c r="B1867" s="59" t="s">
        <v>1568</v>
      </c>
      <c r="C1867" s="84" t="s">
        <v>1564</v>
      </c>
      <c r="D1867" s="175" t="s">
        <v>126</v>
      </c>
      <c r="E1867" s="175"/>
      <c r="F1867" s="84">
        <v>0.4</v>
      </c>
      <c r="G1867" s="175">
        <v>5.14</v>
      </c>
      <c r="H1867" s="175">
        <v>17.72</v>
      </c>
      <c r="I1867" s="84">
        <v>22.15</v>
      </c>
      <c r="J1867" s="84">
        <v>23.4</v>
      </c>
      <c r="K1867" s="185">
        <v>148.79</v>
      </c>
      <c r="L1867" s="185">
        <f t="shared" si="182"/>
        <v>59.515999999999998</v>
      </c>
      <c r="M1867" s="185">
        <f t="shared" si="179"/>
        <v>131.05423199999998</v>
      </c>
      <c r="N1867" s="186">
        <f t="shared" si="183"/>
        <v>163.81778999999997</v>
      </c>
      <c r="O1867" s="398">
        <f t="shared" si="184"/>
        <v>172.99158624</v>
      </c>
    </row>
    <row r="1868" spans="2:15" x14ac:dyDescent="0.25">
      <c r="B1868" s="59" t="s">
        <v>1569</v>
      </c>
      <c r="C1868" s="84" t="s">
        <v>1564</v>
      </c>
      <c r="D1868" s="175" t="s">
        <v>126</v>
      </c>
      <c r="E1868" s="175"/>
      <c r="F1868" s="84">
        <v>0.71</v>
      </c>
      <c r="G1868" s="175">
        <v>9.1199999999999992</v>
      </c>
      <c r="H1868" s="175">
        <v>31.45</v>
      </c>
      <c r="I1868" s="84">
        <v>39.31</v>
      </c>
      <c r="J1868" s="84">
        <v>41.5</v>
      </c>
      <c r="K1868" s="185">
        <v>148.79</v>
      </c>
      <c r="L1868" s="185">
        <f t="shared" si="182"/>
        <v>105.64089999999999</v>
      </c>
      <c r="M1868" s="185">
        <f t="shared" si="179"/>
        <v>232.62126179999996</v>
      </c>
      <c r="N1868" s="186">
        <f t="shared" si="183"/>
        <v>290.77657724999995</v>
      </c>
      <c r="O1868" s="398">
        <f t="shared" si="184"/>
        <v>307.06006557599994</v>
      </c>
    </row>
    <row r="1869" spans="2:15" x14ac:dyDescent="0.25">
      <c r="B1869" s="59" t="s">
        <v>1570</v>
      </c>
      <c r="C1869" s="84" t="s">
        <v>1514</v>
      </c>
      <c r="D1869" s="175" t="s">
        <v>126</v>
      </c>
      <c r="E1869" s="175"/>
      <c r="F1869" s="84">
        <v>0.32</v>
      </c>
      <c r="G1869" s="175">
        <v>4.1100000000000003</v>
      </c>
      <c r="H1869" s="175">
        <v>14.18</v>
      </c>
      <c r="I1869" s="84">
        <v>17.72</v>
      </c>
      <c r="J1869" s="84">
        <v>18.7</v>
      </c>
      <c r="K1869" s="185">
        <v>148.79</v>
      </c>
      <c r="L1869" s="185">
        <f t="shared" si="182"/>
        <v>47.6128</v>
      </c>
      <c r="M1869" s="185">
        <f t="shared" si="179"/>
        <v>104.8433856</v>
      </c>
      <c r="N1869" s="186">
        <f t="shared" si="183"/>
        <v>131.05423200000001</v>
      </c>
      <c r="O1869" s="398">
        <f t="shared" si="184"/>
        <v>138.393268992</v>
      </c>
    </row>
    <row r="1870" spans="2:15" x14ac:dyDescent="0.25">
      <c r="B1870" s="59" t="s">
        <v>1571</v>
      </c>
      <c r="C1870" s="84" t="s">
        <v>1514</v>
      </c>
      <c r="D1870" s="175" t="s">
        <v>126</v>
      </c>
      <c r="E1870" s="175"/>
      <c r="F1870" s="84">
        <v>0.16</v>
      </c>
      <c r="G1870" s="175">
        <v>2.0499999999999998</v>
      </c>
      <c r="H1870" s="175">
        <v>7.09</v>
      </c>
      <c r="I1870" s="84">
        <v>8.86</v>
      </c>
      <c r="J1870" s="84">
        <v>9.4</v>
      </c>
      <c r="K1870" s="185">
        <v>148.79</v>
      </c>
      <c r="L1870" s="185">
        <f t="shared" si="182"/>
        <v>23.8064</v>
      </c>
      <c r="M1870" s="185">
        <f t="shared" si="179"/>
        <v>52.421692800000002</v>
      </c>
      <c r="N1870" s="186">
        <f t="shared" si="183"/>
        <v>65.527116000000007</v>
      </c>
      <c r="O1870" s="398">
        <f t="shared" si="184"/>
        <v>69.196634496000001</v>
      </c>
    </row>
    <row r="1871" spans="2:15" x14ac:dyDescent="0.25">
      <c r="B1871" s="59" t="s">
        <v>1572</v>
      </c>
      <c r="C1871" s="84" t="s">
        <v>1514</v>
      </c>
      <c r="D1871" s="175" t="s">
        <v>126</v>
      </c>
      <c r="E1871" s="175"/>
      <c r="F1871" s="84">
        <v>0.16</v>
      </c>
      <c r="G1871" s="175">
        <v>2.0499999999999998</v>
      </c>
      <c r="H1871" s="175">
        <v>7.09</v>
      </c>
      <c r="I1871" s="84">
        <v>8.86</v>
      </c>
      <c r="J1871" s="84">
        <v>9.4</v>
      </c>
      <c r="K1871" s="185">
        <v>148.79</v>
      </c>
      <c r="L1871" s="185">
        <f t="shared" si="182"/>
        <v>23.8064</v>
      </c>
      <c r="M1871" s="185">
        <f t="shared" ref="M1871:M1902" si="185">L1871*2.202</f>
        <v>52.421692800000002</v>
      </c>
      <c r="N1871" s="186">
        <f t="shared" si="183"/>
        <v>65.527116000000007</v>
      </c>
      <c r="O1871" s="398">
        <f t="shared" si="184"/>
        <v>69.196634496000001</v>
      </c>
    </row>
    <row r="1872" spans="2:15" x14ac:dyDescent="0.25">
      <c r="B1872" s="59" t="s">
        <v>1573</v>
      </c>
      <c r="C1872" s="84" t="s">
        <v>1514</v>
      </c>
      <c r="D1872" s="175" t="s">
        <v>126</v>
      </c>
      <c r="E1872" s="175"/>
      <c r="F1872" s="84">
        <v>0.6</v>
      </c>
      <c r="G1872" s="175">
        <v>7.7</v>
      </c>
      <c r="H1872" s="175">
        <v>26.58</v>
      </c>
      <c r="I1872" s="84">
        <v>33.22</v>
      </c>
      <c r="J1872" s="84">
        <v>35.1</v>
      </c>
      <c r="K1872" s="185">
        <v>148.79</v>
      </c>
      <c r="L1872" s="185">
        <f t="shared" si="182"/>
        <v>89.273999999999987</v>
      </c>
      <c r="M1872" s="185">
        <f t="shared" si="185"/>
        <v>196.58134799999996</v>
      </c>
      <c r="N1872" s="186">
        <f t="shared" si="183"/>
        <v>245.72668499999995</v>
      </c>
      <c r="O1872" s="398">
        <f t="shared" si="184"/>
        <v>259.48737935999998</v>
      </c>
    </row>
    <row r="1873" spans="2:15" x14ac:dyDescent="0.25">
      <c r="B1873" s="59" t="s">
        <v>1574</v>
      </c>
      <c r="C1873" s="84" t="s">
        <v>1514</v>
      </c>
      <c r="D1873" s="175" t="s">
        <v>126</v>
      </c>
      <c r="E1873" s="175"/>
      <c r="F1873" s="84">
        <v>0.3</v>
      </c>
      <c r="G1873" s="175">
        <v>3.85</v>
      </c>
      <c r="H1873" s="175">
        <v>13.29</v>
      </c>
      <c r="I1873" s="84">
        <v>16.61</v>
      </c>
      <c r="J1873" s="84">
        <v>17.5</v>
      </c>
      <c r="K1873" s="185">
        <v>148.79</v>
      </c>
      <c r="L1873" s="185">
        <f t="shared" si="182"/>
        <v>44.636999999999993</v>
      </c>
      <c r="M1873" s="185">
        <f t="shared" si="185"/>
        <v>98.290673999999981</v>
      </c>
      <c r="N1873" s="186">
        <f t="shared" si="183"/>
        <v>122.86334249999997</v>
      </c>
      <c r="O1873" s="398">
        <f t="shared" si="184"/>
        <v>129.74368967999999</v>
      </c>
    </row>
    <row r="1874" spans="2:15" x14ac:dyDescent="0.25">
      <c r="B1874" s="59" t="s">
        <v>1575</v>
      </c>
      <c r="C1874" s="84" t="s">
        <v>1514</v>
      </c>
      <c r="D1874" s="175" t="s">
        <v>126</v>
      </c>
      <c r="E1874" s="175"/>
      <c r="F1874" s="84">
        <v>0.3</v>
      </c>
      <c r="G1874" s="175">
        <v>3.85</v>
      </c>
      <c r="H1874" s="175">
        <v>13.29</v>
      </c>
      <c r="I1874" s="84">
        <v>16.61</v>
      </c>
      <c r="J1874" s="84">
        <v>17.5</v>
      </c>
      <c r="K1874" s="185">
        <v>148.79</v>
      </c>
      <c r="L1874" s="185">
        <f t="shared" si="182"/>
        <v>44.636999999999993</v>
      </c>
      <c r="M1874" s="185">
        <f t="shared" si="185"/>
        <v>98.290673999999981</v>
      </c>
      <c r="N1874" s="186">
        <f t="shared" si="183"/>
        <v>122.86334249999997</v>
      </c>
      <c r="O1874" s="398">
        <f t="shared" si="184"/>
        <v>129.74368967999999</v>
      </c>
    </row>
    <row r="1875" spans="2:15" x14ac:dyDescent="0.25">
      <c r="B1875" s="59" t="s">
        <v>1576</v>
      </c>
      <c r="C1875" s="84" t="s">
        <v>1514</v>
      </c>
      <c r="D1875" s="175" t="s">
        <v>171</v>
      </c>
      <c r="E1875" s="175"/>
      <c r="F1875" s="84">
        <v>0.33</v>
      </c>
      <c r="G1875" s="175">
        <v>4.26</v>
      </c>
      <c r="H1875" s="175">
        <v>14.71</v>
      </c>
      <c r="I1875" s="84">
        <v>18.39</v>
      </c>
      <c r="J1875" s="84">
        <v>19.399999999999999</v>
      </c>
      <c r="K1875" s="239">
        <v>131.35</v>
      </c>
      <c r="L1875" s="185">
        <f t="shared" si="182"/>
        <v>43.345500000000001</v>
      </c>
      <c r="M1875" s="185">
        <f t="shared" si="185"/>
        <v>95.446791000000005</v>
      </c>
      <c r="N1875" s="186">
        <f t="shared" si="183"/>
        <v>119.30848875000001</v>
      </c>
      <c r="O1875" s="398">
        <f t="shared" si="184"/>
        <v>125.98976412000002</v>
      </c>
    </row>
    <row r="1876" spans="2:15" x14ac:dyDescent="0.25">
      <c r="B1876" s="59" t="s">
        <v>1577</v>
      </c>
      <c r="C1876" s="84" t="s">
        <v>1514</v>
      </c>
      <c r="D1876" s="175" t="s">
        <v>126</v>
      </c>
      <c r="E1876" s="175"/>
      <c r="F1876" s="84">
        <v>1</v>
      </c>
      <c r="G1876" s="175">
        <v>12.84</v>
      </c>
      <c r="H1876" s="175">
        <v>44.3</v>
      </c>
      <c r="I1876" s="84">
        <v>55.37</v>
      </c>
      <c r="J1876" s="84">
        <v>58.5</v>
      </c>
      <c r="K1876" s="185">
        <v>148.79</v>
      </c>
      <c r="L1876" s="185">
        <f t="shared" si="182"/>
        <v>148.79</v>
      </c>
      <c r="M1876" s="185">
        <f t="shared" si="185"/>
        <v>327.63558</v>
      </c>
      <c r="N1876" s="186">
        <f t="shared" si="183"/>
        <v>409.54447500000003</v>
      </c>
      <c r="O1876" s="398">
        <f t="shared" si="184"/>
        <v>432.47896560000004</v>
      </c>
    </row>
    <row r="1877" spans="2:15" x14ac:dyDescent="0.25">
      <c r="B1877" s="59" t="s">
        <v>1578</v>
      </c>
      <c r="C1877" s="84" t="s">
        <v>1514</v>
      </c>
      <c r="D1877" s="175" t="s">
        <v>126</v>
      </c>
      <c r="E1877" s="175"/>
      <c r="F1877" s="84">
        <v>1</v>
      </c>
      <c r="G1877" s="175">
        <v>12.84</v>
      </c>
      <c r="H1877" s="175">
        <v>44.3</v>
      </c>
      <c r="I1877" s="84">
        <v>55.37</v>
      </c>
      <c r="J1877" s="84">
        <v>58.5</v>
      </c>
      <c r="K1877" s="185">
        <v>148.79</v>
      </c>
      <c r="L1877" s="185">
        <f t="shared" si="182"/>
        <v>148.79</v>
      </c>
      <c r="M1877" s="185">
        <f t="shared" si="185"/>
        <v>327.63558</v>
      </c>
      <c r="N1877" s="186">
        <f t="shared" si="183"/>
        <v>409.54447500000003</v>
      </c>
      <c r="O1877" s="398">
        <f t="shared" si="184"/>
        <v>432.47896560000004</v>
      </c>
    </row>
    <row r="1878" spans="2:15" x14ac:dyDescent="0.25">
      <c r="B1878" s="59" t="s">
        <v>1579</v>
      </c>
      <c r="C1878" s="84" t="s">
        <v>1234</v>
      </c>
      <c r="D1878" s="175" t="s">
        <v>126</v>
      </c>
      <c r="E1878" s="175"/>
      <c r="F1878" s="84">
        <v>1</v>
      </c>
      <c r="G1878" s="175">
        <v>12.84</v>
      </c>
      <c r="H1878" s="175">
        <v>44.3</v>
      </c>
      <c r="I1878" s="84">
        <v>55.37</v>
      </c>
      <c r="J1878" s="84">
        <v>58.5</v>
      </c>
      <c r="K1878" s="185">
        <v>148.79</v>
      </c>
      <c r="L1878" s="185">
        <f t="shared" si="182"/>
        <v>148.79</v>
      </c>
      <c r="M1878" s="185">
        <f t="shared" si="185"/>
        <v>327.63558</v>
      </c>
      <c r="N1878" s="186">
        <f t="shared" si="183"/>
        <v>409.54447500000003</v>
      </c>
      <c r="O1878" s="398">
        <f t="shared" si="184"/>
        <v>432.47896560000004</v>
      </c>
    </row>
    <row r="1879" spans="2:15" x14ac:dyDescent="0.25">
      <c r="B1879" s="59" t="s">
        <v>1580</v>
      </c>
      <c r="C1879" s="84" t="s">
        <v>1087</v>
      </c>
      <c r="D1879" s="175" t="s">
        <v>126</v>
      </c>
      <c r="E1879" s="175"/>
      <c r="F1879" s="84">
        <v>0.7</v>
      </c>
      <c r="G1879" s="175">
        <v>8.99</v>
      </c>
      <c r="H1879" s="175">
        <v>31.01</v>
      </c>
      <c r="I1879" s="84">
        <v>38.76</v>
      </c>
      <c r="J1879" s="84">
        <v>40.9</v>
      </c>
      <c r="K1879" s="185">
        <v>148.79</v>
      </c>
      <c r="L1879" s="185">
        <f t="shared" si="182"/>
        <v>104.15299999999999</v>
      </c>
      <c r="M1879" s="185">
        <f t="shared" si="185"/>
        <v>229.34490599999998</v>
      </c>
      <c r="N1879" s="186">
        <f t="shared" si="183"/>
        <v>286.68113249999999</v>
      </c>
      <c r="O1879" s="398">
        <f t="shared" si="184"/>
        <v>302.73527591999999</v>
      </c>
    </row>
    <row r="1880" spans="2:15" x14ac:dyDescent="0.25">
      <c r="B1880" s="59" t="s">
        <v>1581</v>
      </c>
      <c r="C1880" s="84" t="s">
        <v>1087</v>
      </c>
      <c r="D1880" s="175" t="s">
        <v>126</v>
      </c>
      <c r="E1880" s="175"/>
      <c r="F1880" s="84">
        <v>1.08</v>
      </c>
      <c r="G1880" s="175">
        <v>13.87</v>
      </c>
      <c r="H1880" s="175">
        <v>47.84</v>
      </c>
      <c r="I1880" s="84">
        <v>59.8</v>
      </c>
      <c r="J1880" s="84">
        <v>63.2</v>
      </c>
      <c r="K1880" s="185">
        <v>148.79</v>
      </c>
      <c r="L1880" s="185">
        <f t="shared" si="182"/>
        <v>160.69319999999999</v>
      </c>
      <c r="M1880" s="185">
        <f t="shared" si="185"/>
        <v>353.84642639999998</v>
      </c>
      <c r="N1880" s="186">
        <f t="shared" si="183"/>
        <v>442.30803299999997</v>
      </c>
      <c r="O1880" s="398">
        <f t="shared" si="184"/>
        <v>467.07728284799998</v>
      </c>
    </row>
    <row r="1881" spans="2:15" x14ac:dyDescent="0.25">
      <c r="B1881" s="59" t="s">
        <v>1582</v>
      </c>
      <c r="C1881" s="84" t="s">
        <v>1098</v>
      </c>
      <c r="D1881" s="175" t="s">
        <v>126</v>
      </c>
      <c r="E1881" s="175"/>
      <c r="F1881" s="84">
        <v>0.6</v>
      </c>
      <c r="G1881" s="175">
        <v>7.7</v>
      </c>
      <c r="H1881" s="175">
        <v>26.58</v>
      </c>
      <c r="I1881" s="84">
        <v>33.22</v>
      </c>
      <c r="J1881" s="84">
        <v>35.1</v>
      </c>
      <c r="K1881" s="185">
        <v>148.79</v>
      </c>
      <c r="L1881" s="185">
        <f t="shared" si="182"/>
        <v>89.273999999999987</v>
      </c>
      <c r="M1881" s="185">
        <f t="shared" si="185"/>
        <v>196.58134799999996</v>
      </c>
      <c r="N1881" s="186">
        <f t="shared" si="183"/>
        <v>245.72668499999995</v>
      </c>
      <c r="O1881" s="398">
        <f t="shared" si="184"/>
        <v>259.48737935999998</v>
      </c>
    </row>
    <row r="1882" spans="2:15" x14ac:dyDescent="0.25">
      <c r="B1882" s="59" t="s">
        <v>1583</v>
      </c>
      <c r="C1882" s="84" t="s">
        <v>1094</v>
      </c>
      <c r="D1882" s="175" t="s">
        <v>126</v>
      </c>
      <c r="E1882" s="175"/>
      <c r="F1882" s="84">
        <v>0.75</v>
      </c>
      <c r="G1882" s="175">
        <v>9.6300000000000008</v>
      </c>
      <c r="H1882" s="175">
        <v>33.22</v>
      </c>
      <c r="I1882" s="84">
        <v>41.53</v>
      </c>
      <c r="J1882" s="84">
        <v>43.9</v>
      </c>
      <c r="K1882" s="185">
        <v>148.79</v>
      </c>
      <c r="L1882" s="185">
        <f t="shared" si="182"/>
        <v>111.5925</v>
      </c>
      <c r="M1882" s="185">
        <f t="shared" si="185"/>
        <v>245.726685</v>
      </c>
      <c r="N1882" s="186">
        <f t="shared" si="183"/>
        <v>307.15835625</v>
      </c>
      <c r="O1882" s="398">
        <f t="shared" si="184"/>
        <v>324.35922420000003</v>
      </c>
    </row>
    <row r="1883" spans="2:15" x14ac:dyDescent="0.25">
      <c r="B1883" s="59" t="s">
        <v>1584</v>
      </c>
      <c r="C1883" s="84" t="s">
        <v>1585</v>
      </c>
      <c r="D1883" s="175" t="s">
        <v>126</v>
      </c>
      <c r="E1883" s="175"/>
      <c r="F1883" s="84">
        <v>0.24</v>
      </c>
      <c r="G1883" s="175">
        <v>3.08</v>
      </c>
      <c r="H1883" s="175">
        <v>10.63</v>
      </c>
      <c r="I1883" s="84">
        <v>13.29</v>
      </c>
      <c r="J1883" s="84">
        <v>14</v>
      </c>
      <c r="K1883" s="185">
        <v>148.79</v>
      </c>
      <c r="L1883" s="185">
        <f t="shared" si="182"/>
        <v>35.709599999999995</v>
      </c>
      <c r="M1883" s="185">
        <f t="shared" si="185"/>
        <v>78.632539199999982</v>
      </c>
      <c r="N1883" s="186">
        <f t="shared" si="183"/>
        <v>98.290673999999981</v>
      </c>
      <c r="O1883" s="398">
        <f t="shared" si="184"/>
        <v>103.79495174399999</v>
      </c>
    </row>
    <row r="1884" spans="2:15" x14ac:dyDescent="0.25">
      <c r="B1884" s="59" t="s">
        <v>1586</v>
      </c>
      <c r="C1884" s="84" t="s">
        <v>1514</v>
      </c>
      <c r="D1884" s="175" t="s">
        <v>126</v>
      </c>
      <c r="E1884" s="175"/>
      <c r="F1884" s="84">
        <v>0.2</v>
      </c>
      <c r="G1884" s="175">
        <v>2.57</v>
      </c>
      <c r="H1884" s="175">
        <v>8.86</v>
      </c>
      <c r="I1884" s="84">
        <v>11.07</v>
      </c>
      <c r="J1884" s="84">
        <v>11.7</v>
      </c>
      <c r="K1884" s="185">
        <v>148.79</v>
      </c>
      <c r="L1884" s="185">
        <f t="shared" si="182"/>
        <v>29.757999999999999</v>
      </c>
      <c r="M1884" s="185">
        <f t="shared" si="185"/>
        <v>65.527115999999992</v>
      </c>
      <c r="N1884" s="186">
        <f t="shared" si="183"/>
        <v>81.908894999999987</v>
      </c>
      <c r="O1884" s="398">
        <f t="shared" si="184"/>
        <v>86.495793120000002</v>
      </c>
    </row>
    <row r="1885" spans="2:15" x14ac:dyDescent="0.25">
      <c r="B1885" s="59" t="s">
        <v>1587</v>
      </c>
      <c r="C1885" s="84" t="s">
        <v>1588</v>
      </c>
      <c r="D1885" s="175" t="s">
        <v>126</v>
      </c>
      <c r="E1885" s="175"/>
      <c r="F1885" s="84">
        <v>0.65</v>
      </c>
      <c r="G1885" s="175">
        <v>8.35</v>
      </c>
      <c r="H1885" s="175">
        <v>28.79</v>
      </c>
      <c r="I1885" s="84">
        <v>35.99</v>
      </c>
      <c r="J1885" s="84">
        <v>33</v>
      </c>
      <c r="K1885" s="185">
        <v>148.79</v>
      </c>
      <c r="L1885" s="185">
        <f t="shared" si="182"/>
        <v>96.713499999999996</v>
      </c>
      <c r="M1885" s="185">
        <f t="shared" si="185"/>
        <v>212.96312699999999</v>
      </c>
      <c r="N1885" s="186">
        <f t="shared" si="183"/>
        <v>266.20390874999998</v>
      </c>
      <c r="O1885" s="398">
        <f t="shared" si="184"/>
        <v>281.11132764000001</v>
      </c>
    </row>
    <row r="1886" spans="2:15" x14ac:dyDescent="0.25">
      <c r="B1886" s="59" t="s">
        <v>1589</v>
      </c>
      <c r="C1886" s="84" t="s">
        <v>661</v>
      </c>
      <c r="D1886" s="175" t="s">
        <v>126</v>
      </c>
      <c r="E1886" s="175"/>
      <c r="F1886" s="84">
        <v>0.7</v>
      </c>
      <c r="G1886" s="175">
        <v>8.99</v>
      </c>
      <c r="H1886" s="175">
        <v>31.01</v>
      </c>
      <c r="I1886" s="84">
        <v>38.76</v>
      </c>
      <c r="J1886" s="84">
        <v>40.9</v>
      </c>
      <c r="K1886" s="185">
        <v>148.79</v>
      </c>
      <c r="L1886" s="185">
        <f t="shared" si="182"/>
        <v>104.15299999999999</v>
      </c>
      <c r="M1886" s="185">
        <f t="shared" si="185"/>
        <v>229.34490599999998</v>
      </c>
      <c r="N1886" s="186">
        <f t="shared" si="183"/>
        <v>286.68113249999999</v>
      </c>
      <c r="O1886" s="398">
        <f t="shared" si="184"/>
        <v>302.73527591999999</v>
      </c>
    </row>
    <row r="1887" spans="2:15" x14ac:dyDescent="0.25">
      <c r="B1887" s="59" t="s">
        <v>1590</v>
      </c>
      <c r="C1887" s="84" t="s">
        <v>661</v>
      </c>
      <c r="D1887" s="175" t="s">
        <v>126</v>
      </c>
      <c r="E1887" s="175"/>
      <c r="F1887" s="84">
        <v>0.35</v>
      </c>
      <c r="G1887" s="175">
        <v>4.49</v>
      </c>
      <c r="H1887" s="175">
        <v>15.5</v>
      </c>
      <c r="I1887" s="84">
        <v>19.38</v>
      </c>
      <c r="J1887" s="84">
        <v>20.5</v>
      </c>
      <c r="K1887" s="185">
        <v>148.79</v>
      </c>
      <c r="L1887" s="185">
        <f t="shared" si="182"/>
        <v>52.076499999999996</v>
      </c>
      <c r="M1887" s="185">
        <f t="shared" si="185"/>
        <v>114.67245299999999</v>
      </c>
      <c r="N1887" s="186">
        <f t="shared" si="183"/>
        <v>143.34056624999999</v>
      </c>
      <c r="O1887" s="398">
        <f t="shared" si="184"/>
        <v>151.36763796</v>
      </c>
    </row>
    <row r="1888" spans="2:15" x14ac:dyDescent="0.25">
      <c r="B1888" s="59" t="s">
        <v>1591</v>
      </c>
      <c r="C1888" s="84" t="s">
        <v>661</v>
      </c>
      <c r="D1888" s="175" t="s">
        <v>126</v>
      </c>
      <c r="E1888" s="175"/>
      <c r="F1888" s="84">
        <v>0.35</v>
      </c>
      <c r="G1888" s="175">
        <v>4.49</v>
      </c>
      <c r="H1888" s="175">
        <v>15.5</v>
      </c>
      <c r="I1888" s="84">
        <v>19.38</v>
      </c>
      <c r="J1888" s="84">
        <v>20.5</v>
      </c>
      <c r="K1888" s="185">
        <v>148.79</v>
      </c>
      <c r="L1888" s="185">
        <f t="shared" si="182"/>
        <v>52.076499999999996</v>
      </c>
      <c r="M1888" s="185">
        <f t="shared" si="185"/>
        <v>114.67245299999999</v>
      </c>
      <c r="N1888" s="186">
        <f t="shared" si="183"/>
        <v>143.34056624999999</v>
      </c>
      <c r="O1888" s="398">
        <f t="shared" si="184"/>
        <v>151.36763796</v>
      </c>
    </row>
    <row r="1889" spans="2:15" x14ac:dyDescent="0.25">
      <c r="B1889" s="59" t="s">
        <v>1592</v>
      </c>
      <c r="C1889" s="84" t="s">
        <v>1514</v>
      </c>
      <c r="D1889" s="175" t="s">
        <v>126</v>
      </c>
      <c r="E1889" s="175"/>
      <c r="F1889" s="84">
        <v>2</v>
      </c>
      <c r="G1889" s="175">
        <v>25.68</v>
      </c>
      <c r="H1889" s="175">
        <v>88.6</v>
      </c>
      <c r="I1889" s="84">
        <v>110.75</v>
      </c>
      <c r="J1889" s="84">
        <v>116.9</v>
      </c>
      <c r="K1889" s="185">
        <v>148.79</v>
      </c>
      <c r="L1889" s="185">
        <f t="shared" si="182"/>
        <v>297.58</v>
      </c>
      <c r="M1889" s="185">
        <f t="shared" si="185"/>
        <v>655.27116000000001</v>
      </c>
      <c r="N1889" s="186">
        <f t="shared" si="183"/>
        <v>819.08895000000007</v>
      </c>
      <c r="O1889" s="398">
        <f t="shared" si="184"/>
        <v>864.95793120000008</v>
      </c>
    </row>
    <row r="1890" spans="2:15" x14ac:dyDescent="0.25">
      <c r="B1890" s="59" t="s">
        <v>1593</v>
      </c>
      <c r="C1890" s="84" t="s">
        <v>1514</v>
      </c>
      <c r="D1890" s="175" t="s">
        <v>126</v>
      </c>
      <c r="E1890" s="175"/>
      <c r="F1890" s="84">
        <v>1</v>
      </c>
      <c r="G1890" s="175">
        <v>12.84</v>
      </c>
      <c r="H1890" s="175">
        <v>44.3</v>
      </c>
      <c r="I1890" s="84">
        <v>55.37</v>
      </c>
      <c r="J1890" s="84">
        <v>58.5</v>
      </c>
      <c r="K1890" s="185">
        <v>148.79</v>
      </c>
      <c r="L1890" s="185">
        <f t="shared" si="182"/>
        <v>148.79</v>
      </c>
      <c r="M1890" s="185">
        <f t="shared" si="185"/>
        <v>327.63558</v>
      </c>
      <c r="N1890" s="186">
        <f t="shared" si="183"/>
        <v>409.54447500000003</v>
      </c>
      <c r="O1890" s="398">
        <f t="shared" si="184"/>
        <v>432.47896560000004</v>
      </c>
    </row>
    <row r="1891" spans="2:15" x14ac:dyDescent="0.25">
      <c r="B1891" s="59" t="s">
        <v>1594</v>
      </c>
      <c r="C1891" s="84" t="s">
        <v>1514</v>
      </c>
      <c r="D1891" s="175" t="s">
        <v>126</v>
      </c>
      <c r="E1891" s="175"/>
      <c r="F1891" s="84">
        <v>1</v>
      </c>
      <c r="G1891" s="175">
        <v>12.84</v>
      </c>
      <c r="H1891" s="175">
        <v>4.3</v>
      </c>
      <c r="I1891" s="84">
        <v>55.37</v>
      </c>
      <c r="J1891" s="84">
        <v>58.5</v>
      </c>
      <c r="K1891" s="185">
        <v>148.79</v>
      </c>
      <c r="L1891" s="185">
        <f t="shared" si="182"/>
        <v>148.79</v>
      </c>
      <c r="M1891" s="185">
        <f t="shared" si="185"/>
        <v>327.63558</v>
      </c>
      <c r="N1891" s="186">
        <f t="shared" si="183"/>
        <v>409.54447500000003</v>
      </c>
      <c r="O1891" s="398">
        <f t="shared" si="184"/>
        <v>432.47896560000004</v>
      </c>
    </row>
    <row r="1892" spans="2:15" x14ac:dyDescent="0.25">
      <c r="B1892" s="59" t="s">
        <v>1595</v>
      </c>
      <c r="C1892" s="84" t="s">
        <v>1514</v>
      </c>
      <c r="D1892" s="175" t="s">
        <v>126</v>
      </c>
      <c r="E1892" s="175"/>
      <c r="F1892" s="84">
        <v>0.25</v>
      </c>
      <c r="G1892" s="175">
        <v>3.21</v>
      </c>
      <c r="H1892" s="175">
        <v>11.07</v>
      </c>
      <c r="I1892" s="84">
        <v>13.84</v>
      </c>
      <c r="J1892" s="84">
        <v>14.6</v>
      </c>
      <c r="K1892" s="185">
        <v>148.79</v>
      </c>
      <c r="L1892" s="185">
        <f t="shared" ref="L1892:L1923" si="186">F1892*K1892</f>
        <v>37.197499999999998</v>
      </c>
      <c r="M1892" s="185">
        <f t="shared" si="185"/>
        <v>81.908895000000001</v>
      </c>
      <c r="N1892" s="186">
        <f t="shared" ref="N1892:N1923" si="187">M1892*$N$2</f>
        <v>102.38611875000001</v>
      </c>
      <c r="O1892" s="398">
        <f t="shared" ref="O1892:O1923" si="188">M1892*$N$1*$N$3</f>
        <v>108.11974140000001</v>
      </c>
    </row>
    <row r="1893" spans="2:15" x14ac:dyDescent="0.25">
      <c r="B1893" s="59" t="s">
        <v>1596</v>
      </c>
      <c r="C1893" s="84" t="s">
        <v>1514</v>
      </c>
      <c r="D1893" s="175" t="s">
        <v>126</v>
      </c>
      <c r="E1893" s="175"/>
      <c r="F1893" s="84">
        <v>0.13</v>
      </c>
      <c r="G1893" s="175">
        <v>1.67</v>
      </c>
      <c r="H1893" s="175">
        <v>5.76</v>
      </c>
      <c r="I1893" s="84">
        <v>7.2</v>
      </c>
      <c r="J1893" s="84">
        <v>7.6</v>
      </c>
      <c r="K1893" s="185">
        <v>148.79</v>
      </c>
      <c r="L1893" s="185">
        <f t="shared" si="186"/>
        <v>19.342700000000001</v>
      </c>
      <c r="M1893" s="185">
        <f t="shared" si="185"/>
        <v>42.592625400000003</v>
      </c>
      <c r="N1893" s="186">
        <f t="shared" si="187"/>
        <v>53.240781750000004</v>
      </c>
      <c r="O1893" s="398">
        <f t="shared" si="188"/>
        <v>56.222265528000001</v>
      </c>
    </row>
    <row r="1894" spans="2:15" x14ac:dyDescent="0.25">
      <c r="B1894" s="59" t="s">
        <v>1597</v>
      </c>
      <c r="C1894" s="84" t="s">
        <v>1514</v>
      </c>
      <c r="D1894" s="175" t="s">
        <v>126</v>
      </c>
      <c r="E1894" s="175"/>
      <c r="F1894" s="84">
        <v>0.13</v>
      </c>
      <c r="G1894" s="175">
        <v>1.67</v>
      </c>
      <c r="H1894" s="175">
        <v>5.76</v>
      </c>
      <c r="I1894" s="84">
        <v>7.2</v>
      </c>
      <c r="J1894" s="84">
        <v>7.6</v>
      </c>
      <c r="K1894" s="185">
        <v>148.79</v>
      </c>
      <c r="L1894" s="185">
        <f t="shared" si="186"/>
        <v>19.342700000000001</v>
      </c>
      <c r="M1894" s="185">
        <f t="shared" si="185"/>
        <v>42.592625400000003</v>
      </c>
      <c r="N1894" s="186">
        <f t="shared" si="187"/>
        <v>53.240781750000004</v>
      </c>
      <c r="O1894" s="398">
        <f t="shared" si="188"/>
        <v>56.222265528000001</v>
      </c>
    </row>
    <row r="1895" spans="2:15" x14ac:dyDescent="0.25">
      <c r="B1895" s="59" t="s">
        <v>1598</v>
      </c>
      <c r="C1895" s="84" t="s">
        <v>1599</v>
      </c>
      <c r="D1895" s="175" t="s">
        <v>126</v>
      </c>
      <c r="E1895" s="175"/>
      <c r="F1895" s="84">
        <v>1.2</v>
      </c>
      <c r="G1895" s="175">
        <v>15.41</v>
      </c>
      <c r="H1895" s="175">
        <v>53.16</v>
      </c>
      <c r="I1895" s="84">
        <v>66.45</v>
      </c>
      <c r="J1895" s="84">
        <v>70.2</v>
      </c>
      <c r="K1895" s="185">
        <v>148.79</v>
      </c>
      <c r="L1895" s="185">
        <f t="shared" si="186"/>
        <v>178.54799999999997</v>
      </c>
      <c r="M1895" s="185">
        <f t="shared" si="185"/>
        <v>393.16269599999993</v>
      </c>
      <c r="N1895" s="186">
        <f t="shared" si="187"/>
        <v>491.45336999999989</v>
      </c>
      <c r="O1895" s="398">
        <f t="shared" si="188"/>
        <v>518.97475871999995</v>
      </c>
    </row>
    <row r="1896" spans="2:15" x14ac:dyDescent="0.25">
      <c r="B1896" s="59" t="s">
        <v>1600</v>
      </c>
      <c r="C1896" s="84" t="s">
        <v>1599</v>
      </c>
      <c r="D1896" s="175" t="s">
        <v>126</v>
      </c>
      <c r="E1896" s="175"/>
      <c r="F1896" s="84">
        <v>0.5</v>
      </c>
      <c r="G1896" s="175">
        <v>6.42</v>
      </c>
      <c r="H1896" s="175">
        <v>22.15</v>
      </c>
      <c r="I1896" s="84">
        <v>27.69</v>
      </c>
      <c r="J1896" s="84">
        <v>29.2</v>
      </c>
      <c r="K1896" s="185">
        <v>148.79</v>
      </c>
      <c r="L1896" s="185">
        <f t="shared" si="186"/>
        <v>74.394999999999996</v>
      </c>
      <c r="M1896" s="185">
        <f t="shared" si="185"/>
        <v>163.81779</v>
      </c>
      <c r="N1896" s="186">
        <f t="shared" si="187"/>
        <v>204.77223750000002</v>
      </c>
      <c r="O1896" s="398">
        <f t="shared" si="188"/>
        <v>216.23948280000002</v>
      </c>
    </row>
    <row r="1897" spans="2:15" x14ac:dyDescent="0.25">
      <c r="B1897" s="59" t="s">
        <v>1601</v>
      </c>
      <c r="C1897" s="84" t="s">
        <v>1599</v>
      </c>
      <c r="D1897" s="175" t="s">
        <v>126</v>
      </c>
      <c r="E1897" s="175"/>
      <c r="F1897" s="84">
        <v>0.7</v>
      </c>
      <c r="G1897" s="175">
        <v>6.99</v>
      </c>
      <c r="H1897" s="175">
        <v>31.01</v>
      </c>
      <c r="I1897" s="84">
        <v>38.76</v>
      </c>
      <c r="J1897" s="84">
        <v>40.9</v>
      </c>
      <c r="K1897" s="185">
        <v>148.79</v>
      </c>
      <c r="L1897" s="185">
        <f t="shared" si="186"/>
        <v>104.15299999999999</v>
      </c>
      <c r="M1897" s="185">
        <f t="shared" si="185"/>
        <v>229.34490599999998</v>
      </c>
      <c r="N1897" s="186">
        <f t="shared" si="187"/>
        <v>286.68113249999999</v>
      </c>
      <c r="O1897" s="398">
        <f t="shared" si="188"/>
        <v>302.73527591999999</v>
      </c>
    </row>
    <row r="1898" spans="2:15" x14ac:dyDescent="0.25">
      <c r="B1898" s="44" t="s">
        <v>1602</v>
      </c>
      <c r="C1898" s="174" t="s">
        <v>1599</v>
      </c>
      <c r="D1898" s="175" t="s">
        <v>126</v>
      </c>
      <c r="E1898" s="219"/>
      <c r="F1898" s="174">
        <v>1</v>
      </c>
      <c r="G1898" s="219">
        <v>12.84</v>
      </c>
      <c r="H1898" s="219">
        <v>44.3</v>
      </c>
      <c r="I1898" s="174">
        <v>55.37</v>
      </c>
      <c r="J1898" s="174">
        <v>58.5</v>
      </c>
      <c r="K1898" s="185">
        <v>148.79</v>
      </c>
      <c r="L1898" s="222">
        <f t="shared" si="186"/>
        <v>148.79</v>
      </c>
      <c r="M1898" s="185">
        <f t="shared" si="185"/>
        <v>327.63558</v>
      </c>
      <c r="N1898" s="223">
        <f t="shared" si="187"/>
        <v>409.54447500000003</v>
      </c>
      <c r="O1898" s="402">
        <f t="shared" si="188"/>
        <v>432.47896560000004</v>
      </c>
    </row>
    <row r="1899" spans="2:15" x14ac:dyDescent="0.25">
      <c r="B1899" s="59" t="s">
        <v>1603</v>
      </c>
      <c r="C1899" s="84" t="s">
        <v>1599</v>
      </c>
      <c r="D1899" s="175" t="s">
        <v>126</v>
      </c>
      <c r="E1899" s="175"/>
      <c r="F1899" s="84">
        <v>0.4</v>
      </c>
      <c r="G1899" s="175">
        <v>5.14</v>
      </c>
      <c r="H1899" s="175">
        <v>17.72</v>
      </c>
      <c r="I1899" s="84">
        <v>22.15</v>
      </c>
      <c r="J1899" s="84">
        <v>23.4</v>
      </c>
      <c r="K1899" s="185">
        <v>148.79</v>
      </c>
      <c r="L1899" s="185">
        <f t="shared" si="186"/>
        <v>59.515999999999998</v>
      </c>
      <c r="M1899" s="185">
        <f t="shared" si="185"/>
        <v>131.05423199999998</v>
      </c>
      <c r="N1899" s="186">
        <f t="shared" si="187"/>
        <v>163.81778999999997</v>
      </c>
      <c r="O1899" s="398">
        <f t="shared" si="188"/>
        <v>172.99158624</v>
      </c>
    </row>
    <row r="1900" spans="2:15" x14ac:dyDescent="0.25">
      <c r="B1900" s="59" t="s">
        <v>1604</v>
      </c>
      <c r="C1900" s="84" t="s">
        <v>1599</v>
      </c>
      <c r="D1900" s="175" t="s">
        <v>126</v>
      </c>
      <c r="E1900" s="175"/>
      <c r="F1900" s="84">
        <v>0.6</v>
      </c>
      <c r="G1900" s="175">
        <v>7.7</v>
      </c>
      <c r="H1900" s="175">
        <v>26.58</v>
      </c>
      <c r="I1900" s="84">
        <v>33.22</v>
      </c>
      <c r="J1900" s="84">
        <v>35.1</v>
      </c>
      <c r="K1900" s="185">
        <v>148.79</v>
      </c>
      <c r="L1900" s="185">
        <f t="shared" si="186"/>
        <v>89.273999999999987</v>
      </c>
      <c r="M1900" s="185">
        <f t="shared" si="185"/>
        <v>196.58134799999996</v>
      </c>
      <c r="N1900" s="186">
        <f t="shared" si="187"/>
        <v>245.72668499999995</v>
      </c>
      <c r="O1900" s="398">
        <f t="shared" si="188"/>
        <v>259.48737935999998</v>
      </c>
    </row>
    <row r="1901" spans="2:15" x14ac:dyDescent="0.25">
      <c r="B1901" s="59" t="s">
        <v>1605</v>
      </c>
      <c r="C1901" s="84" t="s">
        <v>1505</v>
      </c>
      <c r="D1901" s="175" t="s">
        <v>126</v>
      </c>
      <c r="E1901" s="175"/>
      <c r="F1901" s="84">
        <v>0.54</v>
      </c>
      <c r="G1901" s="175">
        <v>6.93</v>
      </c>
      <c r="H1901" s="175">
        <v>23.92</v>
      </c>
      <c r="I1901" s="84">
        <v>29.8</v>
      </c>
      <c r="J1901" s="84">
        <v>31.6</v>
      </c>
      <c r="K1901" s="185">
        <v>148.79</v>
      </c>
      <c r="L1901" s="185">
        <f t="shared" si="186"/>
        <v>80.346599999999995</v>
      </c>
      <c r="M1901" s="185">
        <f t="shared" si="185"/>
        <v>176.92321319999999</v>
      </c>
      <c r="N1901" s="186">
        <f t="shared" si="187"/>
        <v>221.15401649999998</v>
      </c>
      <c r="O1901" s="398">
        <f t="shared" si="188"/>
        <v>233.53864142399999</v>
      </c>
    </row>
    <row r="1902" spans="2:15" x14ac:dyDescent="0.25">
      <c r="B1902" s="59" t="s">
        <v>1606</v>
      </c>
      <c r="C1902" s="84" t="s">
        <v>214</v>
      </c>
      <c r="D1902" s="175" t="s">
        <v>126</v>
      </c>
      <c r="E1902" s="175"/>
      <c r="F1902" s="84">
        <v>0.5</v>
      </c>
      <c r="G1902" s="175">
        <v>6.42</v>
      </c>
      <c r="H1902" s="175">
        <v>22.15</v>
      </c>
      <c r="I1902" s="84">
        <v>27.69</v>
      </c>
      <c r="J1902" s="84">
        <v>29.2</v>
      </c>
      <c r="K1902" s="185">
        <v>148.79</v>
      </c>
      <c r="L1902" s="185">
        <f t="shared" si="186"/>
        <v>74.394999999999996</v>
      </c>
      <c r="M1902" s="185">
        <f t="shared" si="185"/>
        <v>163.81779</v>
      </c>
      <c r="N1902" s="186">
        <f t="shared" si="187"/>
        <v>204.77223750000002</v>
      </c>
      <c r="O1902" s="398">
        <f t="shared" si="188"/>
        <v>216.23948280000002</v>
      </c>
    </row>
    <row r="1903" spans="2:15" x14ac:dyDescent="0.25">
      <c r="B1903" s="59" t="s">
        <v>1607</v>
      </c>
      <c r="C1903" s="84" t="s">
        <v>214</v>
      </c>
      <c r="D1903" s="175" t="s">
        <v>126</v>
      </c>
      <c r="E1903" s="175"/>
      <c r="F1903" s="84">
        <v>0.67</v>
      </c>
      <c r="G1903" s="175">
        <v>8.6</v>
      </c>
      <c r="H1903" s="175">
        <v>29.68</v>
      </c>
      <c r="I1903" s="84">
        <v>37.1</v>
      </c>
      <c r="J1903" s="84">
        <v>39.200000000000003</v>
      </c>
      <c r="K1903" s="185">
        <v>148.79</v>
      </c>
      <c r="L1903" s="185">
        <f t="shared" si="186"/>
        <v>99.689300000000003</v>
      </c>
      <c r="M1903" s="185">
        <f t="shared" ref="M1903:M1934" si="189">L1903*2.202</f>
        <v>219.5158386</v>
      </c>
      <c r="N1903" s="186">
        <f t="shared" si="187"/>
        <v>274.39479825000001</v>
      </c>
      <c r="O1903" s="398">
        <f t="shared" si="188"/>
        <v>289.76090695200003</v>
      </c>
    </row>
    <row r="1904" spans="2:15" x14ac:dyDescent="0.25">
      <c r="B1904" s="59" t="s">
        <v>1608</v>
      </c>
      <c r="C1904" s="84" t="s">
        <v>214</v>
      </c>
      <c r="D1904" s="175" t="s">
        <v>126</v>
      </c>
      <c r="E1904" s="175"/>
      <c r="F1904" s="84">
        <v>0.5</v>
      </c>
      <c r="G1904" s="175">
        <v>6.42</v>
      </c>
      <c r="H1904" s="175">
        <v>22.15</v>
      </c>
      <c r="I1904" s="84">
        <v>27.69</v>
      </c>
      <c r="J1904" s="84">
        <v>29.2</v>
      </c>
      <c r="K1904" s="185">
        <v>148.79</v>
      </c>
      <c r="L1904" s="185">
        <f t="shared" si="186"/>
        <v>74.394999999999996</v>
      </c>
      <c r="M1904" s="185">
        <f t="shared" si="189"/>
        <v>163.81779</v>
      </c>
      <c r="N1904" s="186">
        <f t="shared" si="187"/>
        <v>204.77223750000002</v>
      </c>
      <c r="O1904" s="398">
        <f t="shared" si="188"/>
        <v>216.23948280000002</v>
      </c>
    </row>
    <row r="1905" spans="2:15" x14ac:dyDescent="0.25">
      <c r="B1905" s="59" t="s">
        <v>1609</v>
      </c>
      <c r="C1905" s="84" t="s">
        <v>214</v>
      </c>
      <c r="D1905" s="175" t="s">
        <v>126</v>
      </c>
      <c r="E1905" s="175"/>
      <c r="F1905" s="84">
        <v>0.24</v>
      </c>
      <c r="G1905" s="175">
        <v>3.08</v>
      </c>
      <c r="H1905" s="175">
        <v>10.63</v>
      </c>
      <c r="I1905" s="84">
        <v>13.29</v>
      </c>
      <c r="J1905" s="84">
        <v>14</v>
      </c>
      <c r="K1905" s="185">
        <v>148.79</v>
      </c>
      <c r="L1905" s="185">
        <f t="shared" si="186"/>
        <v>35.709599999999995</v>
      </c>
      <c r="M1905" s="185">
        <f t="shared" si="189"/>
        <v>78.632539199999982</v>
      </c>
      <c r="N1905" s="186">
        <f t="shared" si="187"/>
        <v>98.290673999999981</v>
      </c>
      <c r="O1905" s="398">
        <f t="shared" si="188"/>
        <v>103.79495174399999</v>
      </c>
    </row>
    <row r="1906" spans="2:15" x14ac:dyDescent="0.25">
      <c r="B1906" s="59" t="s">
        <v>1610</v>
      </c>
      <c r="C1906" s="84" t="s">
        <v>280</v>
      </c>
      <c r="D1906" s="175" t="s">
        <v>126</v>
      </c>
      <c r="E1906" s="175"/>
      <c r="F1906" s="84">
        <v>0.51</v>
      </c>
      <c r="G1906" s="175">
        <v>6.55</v>
      </c>
      <c r="H1906" s="175">
        <v>22.59</v>
      </c>
      <c r="I1906" s="84">
        <v>28.24</v>
      </c>
      <c r="J1906" s="84">
        <v>29.8</v>
      </c>
      <c r="K1906" s="185">
        <v>148.79</v>
      </c>
      <c r="L1906" s="185">
        <f t="shared" si="186"/>
        <v>75.882899999999992</v>
      </c>
      <c r="M1906" s="185">
        <f t="shared" si="189"/>
        <v>167.09414579999998</v>
      </c>
      <c r="N1906" s="186">
        <f t="shared" si="187"/>
        <v>208.86768224999997</v>
      </c>
      <c r="O1906" s="398">
        <f t="shared" si="188"/>
        <v>220.564272456</v>
      </c>
    </row>
    <row r="1907" spans="2:15" x14ac:dyDescent="0.25">
      <c r="B1907" s="59" t="s">
        <v>1611</v>
      </c>
      <c r="C1907" s="84" t="s">
        <v>1612</v>
      </c>
      <c r="D1907" s="175" t="s">
        <v>126</v>
      </c>
      <c r="E1907" s="175"/>
      <c r="F1907" s="84">
        <v>0.33</v>
      </c>
      <c r="G1907" s="175">
        <v>4.24</v>
      </c>
      <c r="H1907" s="175">
        <v>14.62</v>
      </c>
      <c r="I1907" s="84">
        <v>18.27</v>
      </c>
      <c r="J1907" s="84">
        <v>19.3</v>
      </c>
      <c r="K1907" s="185">
        <v>148.79</v>
      </c>
      <c r="L1907" s="185">
        <f t="shared" si="186"/>
        <v>49.100699999999996</v>
      </c>
      <c r="M1907" s="185">
        <f t="shared" si="189"/>
        <v>108.1197414</v>
      </c>
      <c r="N1907" s="186">
        <f t="shared" si="187"/>
        <v>135.14967675</v>
      </c>
      <c r="O1907" s="398">
        <f t="shared" si="188"/>
        <v>142.71805864799998</v>
      </c>
    </row>
    <row r="1908" spans="2:15" x14ac:dyDescent="0.25">
      <c r="B1908" s="59" t="s">
        <v>1613</v>
      </c>
      <c r="C1908" s="84" t="s">
        <v>625</v>
      </c>
      <c r="D1908" s="175" t="s">
        <v>126</v>
      </c>
      <c r="E1908" s="175"/>
      <c r="F1908" s="84">
        <v>0.5</v>
      </c>
      <c r="G1908" s="175">
        <v>6.42</v>
      </c>
      <c r="H1908" s="175">
        <v>22.15</v>
      </c>
      <c r="I1908" s="84">
        <v>27.63</v>
      </c>
      <c r="J1908" s="84">
        <v>29.2</v>
      </c>
      <c r="K1908" s="185">
        <v>148.79</v>
      </c>
      <c r="L1908" s="185">
        <f t="shared" si="186"/>
        <v>74.394999999999996</v>
      </c>
      <c r="M1908" s="185">
        <f t="shared" si="189"/>
        <v>163.81779</v>
      </c>
      <c r="N1908" s="186">
        <f t="shared" si="187"/>
        <v>204.77223750000002</v>
      </c>
      <c r="O1908" s="398">
        <f t="shared" si="188"/>
        <v>216.23948280000002</v>
      </c>
    </row>
    <row r="1909" spans="2:15" x14ac:dyDescent="0.25">
      <c r="B1909" s="59" t="s">
        <v>1614</v>
      </c>
      <c r="C1909" s="84" t="s">
        <v>625</v>
      </c>
      <c r="D1909" s="175" t="s">
        <v>126</v>
      </c>
      <c r="E1909" s="175"/>
      <c r="F1909" s="84">
        <v>0.33</v>
      </c>
      <c r="G1909" s="175">
        <v>4.24</v>
      </c>
      <c r="H1909" s="175">
        <v>14.62</v>
      </c>
      <c r="I1909" s="84">
        <v>18.27</v>
      </c>
      <c r="J1909" s="84">
        <v>19.3</v>
      </c>
      <c r="K1909" s="185">
        <v>148.79</v>
      </c>
      <c r="L1909" s="185">
        <f t="shared" si="186"/>
        <v>49.100699999999996</v>
      </c>
      <c r="M1909" s="185">
        <f t="shared" si="189"/>
        <v>108.1197414</v>
      </c>
      <c r="N1909" s="186">
        <f t="shared" si="187"/>
        <v>135.14967675</v>
      </c>
      <c r="O1909" s="398">
        <f t="shared" si="188"/>
        <v>142.71805864799998</v>
      </c>
    </row>
    <row r="1910" spans="2:15" x14ac:dyDescent="0.25">
      <c r="B1910" s="59" t="s">
        <v>1615</v>
      </c>
      <c r="C1910" s="84" t="s">
        <v>625</v>
      </c>
      <c r="D1910" s="175" t="s">
        <v>126</v>
      </c>
      <c r="E1910" s="175"/>
      <c r="F1910" s="84">
        <v>1</v>
      </c>
      <c r="G1910" s="175">
        <v>12.84</v>
      </c>
      <c r="H1910" s="175">
        <v>44.3</v>
      </c>
      <c r="I1910" s="84">
        <v>55.37</v>
      </c>
      <c r="J1910" s="84">
        <v>58.5</v>
      </c>
      <c r="K1910" s="185">
        <v>148.79</v>
      </c>
      <c r="L1910" s="185">
        <f t="shared" si="186"/>
        <v>148.79</v>
      </c>
      <c r="M1910" s="185">
        <f t="shared" si="189"/>
        <v>327.63558</v>
      </c>
      <c r="N1910" s="186">
        <f t="shared" si="187"/>
        <v>409.54447500000003</v>
      </c>
      <c r="O1910" s="398">
        <f t="shared" si="188"/>
        <v>432.47896560000004</v>
      </c>
    </row>
    <row r="1911" spans="2:15" x14ac:dyDescent="0.25">
      <c r="B1911" s="59" t="s">
        <v>1616</v>
      </c>
      <c r="C1911" s="84" t="s">
        <v>1617</v>
      </c>
      <c r="D1911" s="175" t="s">
        <v>126</v>
      </c>
      <c r="E1911" s="175"/>
      <c r="F1911" s="84">
        <v>0.25</v>
      </c>
      <c r="G1911" s="175">
        <v>3.21</v>
      </c>
      <c r="H1911" s="175">
        <v>11.07</v>
      </c>
      <c r="I1911" s="84">
        <v>13.84</v>
      </c>
      <c r="J1911" s="84">
        <v>14.6</v>
      </c>
      <c r="K1911" s="185">
        <v>148.79</v>
      </c>
      <c r="L1911" s="185">
        <f t="shared" si="186"/>
        <v>37.197499999999998</v>
      </c>
      <c r="M1911" s="185">
        <f t="shared" si="189"/>
        <v>81.908895000000001</v>
      </c>
      <c r="N1911" s="186">
        <f t="shared" si="187"/>
        <v>102.38611875000001</v>
      </c>
      <c r="O1911" s="398">
        <f t="shared" si="188"/>
        <v>108.11974140000001</v>
      </c>
    </row>
    <row r="1912" spans="2:15" x14ac:dyDescent="0.25">
      <c r="B1912" s="59" t="s">
        <v>1618</v>
      </c>
      <c r="C1912" s="84" t="s">
        <v>1619</v>
      </c>
      <c r="D1912" s="175" t="s">
        <v>126</v>
      </c>
      <c r="E1912" s="175"/>
      <c r="F1912" s="84">
        <v>0.1</v>
      </c>
      <c r="G1912" s="175">
        <v>1.28</v>
      </c>
      <c r="H1912" s="175">
        <v>4.43</v>
      </c>
      <c r="I1912" s="84">
        <v>5.54</v>
      </c>
      <c r="J1912" s="84">
        <v>5.6</v>
      </c>
      <c r="K1912" s="185">
        <v>148.79</v>
      </c>
      <c r="L1912" s="185">
        <f t="shared" si="186"/>
        <v>14.879</v>
      </c>
      <c r="M1912" s="185">
        <f t="shared" si="189"/>
        <v>32.763557999999996</v>
      </c>
      <c r="N1912" s="186">
        <f t="shared" si="187"/>
        <v>40.954447499999993</v>
      </c>
      <c r="O1912" s="398">
        <f t="shared" si="188"/>
        <v>43.247896560000001</v>
      </c>
    </row>
    <row r="1913" spans="2:15" x14ac:dyDescent="0.25">
      <c r="B1913" s="59" t="s">
        <v>1620</v>
      </c>
      <c r="C1913" s="84" t="s">
        <v>1621</v>
      </c>
      <c r="D1913" s="175" t="s">
        <v>126</v>
      </c>
      <c r="E1913" s="175"/>
      <c r="F1913" s="84">
        <v>0.63</v>
      </c>
      <c r="G1913" s="175">
        <v>8.09</v>
      </c>
      <c r="H1913" s="175">
        <v>27.91</v>
      </c>
      <c r="I1913" s="84">
        <v>34.880000000000003</v>
      </c>
      <c r="J1913" s="84">
        <v>36.799999999999997</v>
      </c>
      <c r="K1913" s="185">
        <v>148.79</v>
      </c>
      <c r="L1913" s="185">
        <f t="shared" si="186"/>
        <v>93.73769999999999</v>
      </c>
      <c r="M1913" s="185">
        <f t="shared" si="189"/>
        <v>206.41041539999998</v>
      </c>
      <c r="N1913" s="186">
        <f t="shared" si="187"/>
        <v>258.01301924999996</v>
      </c>
      <c r="O1913" s="398">
        <f t="shared" si="188"/>
        <v>272.46174832799994</v>
      </c>
    </row>
    <row r="1914" spans="2:15" x14ac:dyDescent="0.25">
      <c r="B1914" s="59" t="s">
        <v>1622</v>
      </c>
      <c r="C1914" s="84" t="s">
        <v>105</v>
      </c>
      <c r="D1914" s="175" t="s">
        <v>126</v>
      </c>
      <c r="E1914" s="175"/>
      <c r="F1914" s="84">
        <v>1</v>
      </c>
      <c r="G1914" s="175">
        <v>12.84</v>
      </c>
      <c r="H1914" s="175">
        <v>44.3</v>
      </c>
      <c r="I1914" s="84">
        <v>55.37</v>
      </c>
      <c r="J1914" s="84">
        <v>58.5</v>
      </c>
      <c r="K1914" s="185">
        <v>148.79</v>
      </c>
      <c r="L1914" s="185">
        <f t="shared" si="186"/>
        <v>148.79</v>
      </c>
      <c r="M1914" s="185">
        <f t="shared" si="189"/>
        <v>327.63558</v>
      </c>
      <c r="N1914" s="186">
        <f t="shared" si="187"/>
        <v>409.54447500000003</v>
      </c>
      <c r="O1914" s="398">
        <f t="shared" si="188"/>
        <v>432.47896560000004</v>
      </c>
    </row>
    <row r="1915" spans="2:15" x14ac:dyDescent="0.25">
      <c r="B1915" s="59" t="s">
        <v>1623</v>
      </c>
      <c r="C1915" s="84" t="s">
        <v>105</v>
      </c>
      <c r="D1915" s="175" t="s">
        <v>126</v>
      </c>
      <c r="E1915" s="175"/>
      <c r="F1915" s="84">
        <v>0.52</v>
      </c>
      <c r="G1915" s="175">
        <v>6.68</v>
      </c>
      <c r="H1915" s="175">
        <v>23.03</v>
      </c>
      <c r="I1915" s="84">
        <v>28.79</v>
      </c>
      <c r="J1915" s="84">
        <v>30.4</v>
      </c>
      <c r="K1915" s="185">
        <v>148.79</v>
      </c>
      <c r="L1915" s="185">
        <f t="shared" si="186"/>
        <v>77.370800000000003</v>
      </c>
      <c r="M1915" s="185">
        <f t="shared" si="189"/>
        <v>170.37050160000001</v>
      </c>
      <c r="N1915" s="186">
        <f t="shared" si="187"/>
        <v>212.96312700000001</v>
      </c>
      <c r="O1915" s="398">
        <f t="shared" si="188"/>
        <v>224.889062112</v>
      </c>
    </row>
    <row r="1916" spans="2:15" x14ac:dyDescent="0.25">
      <c r="B1916" s="59" t="s">
        <v>1624</v>
      </c>
      <c r="C1916" s="84" t="s">
        <v>105</v>
      </c>
      <c r="D1916" s="175" t="s">
        <v>126</v>
      </c>
      <c r="E1916" s="175"/>
      <c r="F1916" s="84">
        <v>0.32</v>
      </c>
      <c r="G1916" s="175">
        <v>4.1100000000000003</v>
      </c>
      <c r="H1916" s="175">
        <v>14.18</v>
      </c>
      <c r="I1916" s="84">
        <v>17.72</v>
      </c>
      <c r="J1916" s="84">
        <v>18.7</v>
      </c>
      <c r="K1916" s="185">
        <v>148.79</v>
      </c>
      <c r="L1916" s="185">
        <f t="shared" si="186"/>
        <v>47.6128</v>
      </c>
      <c r="M1916" s="185">
        <f t="shared" si="189"/>
        <v>104.8433856</v>
      </c>
      <c r="N1916" s="186">
        <f t="shared" si="187"/>
        <v>131.05423200000001</v>
      </c>
      <c r="O1916" s="398">
        <f t="shared" si="188"/>
        <v>138.393268992</v>
      </c>
    </row>
    <row r="1917" spans="2:15" x14ac:dyDescent="0.25">
      <c r="B1917" s="59" t="s">
        <v>1625</v>
      </c>
      <c r="C1917" s="84" t="s">
        <v>1058</v>
      </c>
      <c r="D1917" s="175" t="s">
        <v>126</v>
      </c>
      <c r="E1917" s="175"/>
      <c r="F1917" s="84">
        <v>0.4</v>
      </c>
      <c r="G1917" s="175">
        <v>5.14</v>
      </c>
      <c r="H1917" s="175">
        <v>17.72</v>
      </c>
      <c r="I1917" s="84">
        <v>22.15</v>
      </c>
      <c r="J1917" s="84">
        <v>23.4</v>
      </c>
      <c r="K1917" s="185">
        <v>148.79</v>
      </c>
      <c r="L1917" s="185">
        <f t="shared" si="186"/>
        <v>59.515999999999998</v>
      </c>
      <c r="M1917" s="185">
        <f t="shared" si="189"/>
        <v>131.05423199999998</v>
      </c>
      <c r="N1917" s="186">
        <f t="shared" si="187"/>
        <v>163.81778999999997</v>
      </c>
      <c r="O1917" s="398">
        <f t="shared" si="188"/>
        <v>172.99158624</v>
      </c>
    </row>
    <row r="1918" spans="2:15" x14ac:dyDescent="0.25">
      <c r="B1918" s="59" t="s">
        <v>1626</v>
      </c>
      <c r="C1918" s="84" t="s">
        <v>1058</v>
      </c>
      <c r="D1918" s="175" t="s">
        <v>126</v>
      </c>
      <c r="E1918" s="175"/>
      <c r="F1918" s="84">
        <v>0.55000000000000004</v>
      </c>
      <c r="G1918" s="175">
        <v>7.06</v>
      </c>
      <c r="H1918" s="175">
        <v>24.36</v>
      </c>
      <c r="I1918" s="84">
        <v>30.45</v>
      </c>
      <c r="J1918" s="84">
        <v>32.200000000000003</v>
      </c>
      <c r="K1918" s="185">
        <v>148.79</v>
      </c>
      <c r="L1918" s="185">
        <f t="shared" si="186"/>
        <v>81.834500000000006</v>
      </c>
      <c r="M1918" s="185">
        <f t="shared" si="189"/>
        <v>180.199569</v>
      </c>
      <c r="N1918" s="186">
        <f t="shared" si="187"/>
        <v>225.24946125</v>
      </c>
      <c r="O1918" s="398">
        <f t="shared" si="188"/>
        <v>237.86343108</v>
      </c>
    </row>
    <row r="1919" spans="2:15" ht="30" x14ac:dyDescent="0.25">
      <c r="B1919" s="59" t="s">
        <v>1627</v>
      </c>
      <c r="C1919" s="84" t="s">
        <v>1058</v>
      </c>
      <c r="D1919" s="175" t="s">
        <v>126</v>
      </c>
      <c r="E1919" s="175"/>
      <c r="F1919" s="84">
        <v>0.75</v>
      </c>
      <c r="G1919" s="175" t="s">
        <v>1628</v>
      </c>
      <c r="H1919" s="175">
        <v>33.22</v>
      </c>
      <c r="I1919" s="84">
        <v>41.53</v>
      </c>
      <c r="J1919" s="84">
        <v>43.9</v>
      </c>
      <c r="K1919" s="185">
        <v>148.79</v>
      </c>
      <c r="L1919" s="185">
        <f t="shared" si="186"/>
        <v>111.5925</v>
      </c>
      <c r="M1919" s="185">
        <f t="shared" si="189"/>
        <v>245.726685</v>
      </c>
      <c r="N1919" s="186">
        <f t="shared" si="187"/>
        <v>307.15835625</v>
      </c>
      <c r="O1919" s="398">
        <f t="shared" si="188"/>
        <v>324.35922420000003</v>
      </c>
    </row>
    <row r="1920" spans="2:15" x14ac:dyDescent="0.25">
      <c r="B1920" s="59" t="s">
        <v>1629</v>
      </c>
      <c r="C1920" s="84" t="s">
        <v>1058</v>
      </c>
      <c r="D1920" s="175" t="s">
        <v>126</v>
      </c>
      <c r="E1920" s="175"/>
      <c r="F1920" s="84">
        <v>0.25</v>
      </c>
      <c r="G1920" s="175">
        <v>3.21</v>
      </c>
      <c r="H1920" s="175">
        <v>11.07</v>
      </c>
      <c r="I1920" s="84">
        <v>13.84</v>
      </c>
      <c r="J1920" s="84">
        <v>14.6</v>
      </c>
      <c r="K1920" s="185">
        <v>148.79</v>
      </c>
      <c r="L1920" s="185">
        <f t="shared" si="186"/>
        <v>37.197499999999998</v>
      </c>
      <c r="M1920" s="185">
        <f t="shared" si="189"/>
        <v>81.908895000000001</v>
      </c>
      <c r="N1920" s="186">
        <f t="shared" si="187"/>
        <v>102.38611875000001</v>
      </c>
      <c r="O1920" s="398">
        <f t="shared" si="188"/>
        <v>108.11974140000001</v>
      </c>
    </row>
    <row r="1921" spans="2:15" x14ac:dyDescent="0.25">
      <c r="B1921" s="59" t="s">
        <v>1630</v>
      </c>
      <c r="C1921" s="84" t="s">
        <v>1058</v>
      </c>
      <c r="D1921" s="175" t="s">
        <v>126</v>
      </c>
      <c r="E1921" s="175"/>
      <c r="F1921" s="84">
        <v>1.25</v>
      </c>
      <c r="G1921" s="175">
        <v>16.05</v>
      </c>
      <c r="H1921" s="175">
        <v>55.37</v>
      </c>
      <c r="I1921" s="84">
        <f>55.37*1.25</f>
        <v>69.212499999999991</v>
      </c>
      <c r="J1921" s="84">
        <v>73.099999999999994</v>
      </c>
      <c r="K1921" s="185">
        <v>148.79</v>
      </c>
      <c r="L1921" s="185">
        <f t="shared" si="186"/>
        <v>185.98749999999998</v>
      </c>
      <c r="M1921" s="185">
        <f t="shared" si="189"/>
        <v>409.54447499999998</v>
      </c>
      <c r="N1921" s="186">
        <f t="shared" si="187"/>
        <v>511.93059374999996</v>
      </c>
      <c r="O1921" s="398">
        <f t="shared" si="188"/>
        <v>540.59870699999999</v>
      </c>
    </row>
    <row r="1922" spans="2:15" x14ac:dyDescent="0.25">
      <c r="B1922" s="59" t="s">
        <v>1631</v>
      </c>
      <c r="C1922" s="84" t="s">
        <v>298</v>
      </c>
      <c r="D1922" s="175" t="s">
        <v>126</v>
      </c>
      <c r="E1922" s="175"/>
      <c r="F1922" s="84">
        <v>0.8</v>
      </c>
      <c r="G1922" s="175">
        <v>10.27</v>
      </c>
      <c r="H1922" s="175">
        <v>35.44</v>
      </c>
      <c r="I1922" s="84">
        <v>44.3</v>
      </c>
      <c r="J1922" s="84">
        <v>46.8</v>
      </c>
      <c r="K1922" s="185">
        <v>148.79</v>
      </c>
      <c r="L1922" s="185">
        <f t="shared" si="186"/>
        <v>119.032</v>
      </c>
      <c r="M1922" s="185">
        <f t="shared" si="189"/>
        <v>262.10846399999997</v>
      </c>
      <c r="N1922" s="186">
        <f t="shared" si="187"/>
        <v>327.63557999999995</v>
      </c>
      <c r="O1922" s="398">
        <f t="shared" si="188"/>
        <v>345.98317248000001</v>
      </c>
    </row>
    <row r="1923" spans="2:15" ht="30" x14ac:dyDescent="0.25">
      <c r="B1923" s="59" t="s">
        <v>1632</v>
      </c>
      <c r="C1923" s="84" t="s">
        <v>1058</v>
      </c>
      <c r="D1923" s="175" t="s">
        <v>126</v>
      </c>
      <c r="E1923" s="175"/>
      <c r="F1923" s="84">
        <v>1</v>
      </c>
      <c r="G1923" s="175">
        <v>12.84</v>
      </c>
      <c r="H1923" s="175">
        <v>44.3</v>
      </c>
      <c r="I1923" s="84">
        <v>55.37</v>
      </c>
      <c r="J1923" s="84">
        <v>58.5</v>
      </c>
      <c r="K1923" s="185">
        <v>148.79</v>
      </c>
      <c r="L1923" s="185">
        <f t="shared" si="186"/>
        <v>148.79</v>
      </c>
      <c r="M1923" s="185">
        <f t="shared" si="189"/>
        <v>327.63558</v>
      </c>
      <c r="N1923" s="186">
        <f t="shared" si="187"/>
        <v>409.54447500000003</v>
      </c>
      <c r="O1923" s="398">
        <f t="shared" si="188"/>
        <v>432.47896560000004</v>
      </c>
    </row>
    <row r="1924" spans="2:15" ht="30" x14ac:dyDescent="0.25">
      <c r="B1924" s="59" t="s">
        <v>1633</v>
      </c>
      <c r="C1924" s="84" t="s">
        <v>1058</v>
      </c>
      <c r="D1924" s="175" t="s">
        <v>126</v>
      </c>
      <c r="E1924" s="175"/>
      <c r="F1924" s="84">
        <v>0.5</v>
      </c>
      <c r="G1924" s="175">
        <v>6.42</v>
      </c>
      <c r="H1924" s="175">
        <v>22.15</v>
      </c>
      <c r="I1924" s="84">
        <v>27.69</v>
      </c>
      <c r="J1924" s="84">
        <v>29.2</v>
      </c>
      <c r="K1924" s="185">
        <v>148.79</v>
      </c>
      <c r="L1924" s="185">
        <f t="shared" ref="L1924:L1945" si="190">F1924*K1924</f>
        <v>74.394999999999996</v>
      </c>
      <c r="M1924" s="185">
        <f t="shared" si="189"/>
        <v>163.81779</v>
      </c>
      <c r="N1924" s="186">
        <f t="shared" ref="N1924:N1945" si="191">M1924*$N$2</f>
        <v>204.77223750000002</v>
      </c>
      <c r="O1924" s="398">
        <f t="shared" ref="O1924:O1945" si="192">M1924*$N$1*$N$3</f>
        <v>216.23948280000002</v>
      </c>
    </row>
    <row r="1925" spans="2:15" x14ac:dyDescent="0.25">
      <c r="B1925" s="59" t="s">
        <v>1634</v>
      </c>
      <c r="C1925" s="84" t="s">
        <v>1058</v>
      </c>
      <c r="D1925" s="175" t="s">
        <v>126</v>
      </c>
      <c r="E1925" s="175"/>
      <c r="F1925" s="84">
        <v>0.25</v>
      </c>
      <c r="G1925" s="175">
        <v>3.21</v>
      </c>
      <c r="H1925" s="175">
        <v>11.07</v>
      </c>
      <c r="I1925" s="84">
        <v>13.84</v>
      </c>
      <c r="J1925" s="84">
        <v>14.6</v>
      </c>
      <c r="K1925" s="185">
        <v>148.79</v>
      </c>
      <c r="L1925" s="185">
        <f t="shared" si="190"/>
        <v>37.197499999999998</v>
      </c>
      <c r="M1925" s="185">
        <f t="shared" si="189"/>
        <v>81.908895000000001</v>
      </c>
      <c r="N1925" s="186">
        <f t="shared" si="191"/>
        <v>102.38611875000001</v>
      </c>
      <c r="O1925" s="398">
        <f t="shared" si="192"/>
        <v>108.11974140000001</v>
      </c>
    </row>
    <row r="1926" spans="2:15" ht="30" x14ac:dyDescent="0.25">
      <c r="B1926" s="59" t="s">
        <v>1635</v>
      </c>
      <c r="C1926" s="84" t="s">
        <v>1058</v>
      </c>
      <c r="D1926" s="175" t="s">
        <v>126</v>
      </c>
      <c r="E1926" s="175"/>
      <c r="F1926" s="84">
        <v>0.42</v>
      </c>
      <c r="G1926" s="175">
        <v>5.39</v>
      </c>
      <c r="H1926" s="175">
        <v>18.61</v>
      </c>
      <c r="I1926" s="84">
        <v>23.26</v>
      </c>
      <c r="J1926" s="84">
        <v>24.6</v>
      </c>
      <c r="K1926" s="185">
        <v>148.79</v>
      </c>
      <c r="L1926" s="185">
        <f t="shared" si="190"/>
        <v>62.491799999999998</v>
      </c>
      <c r="M1926" s="185">
        <f t="shared" si="189"/>
        <v>137.60694359999999</v>
      </c>
      <c r="N1926" s="186">
        <f t="shared" si="191"/>
        <v>172.0086795</v>
      </c>
      <c r="O1926" s="398">
        <f t="shared" si="192"/>
        <v>181.64116555199999</v>
      </c>
    </row>
    <row r="1927" spans="2:15" x14ac:dyDescent="0.25">
      <c r="B1927" s="59" t="s">
        <v>1636</v>
      </c>
      <c r="C1927" s="84" t="s">
        <v>1058</v>
      </c>
      <c r="D1927" s="175" t="s">
        <v>126</v>
      </c>
      <c r="E1927" s="175"/>
      <c r="F1927" s="84">
        <v>0.25</v>
      </c>
      <c r="G1927" s="175">
        <v>3.21</v>
      </c>
      <c r="H1927" s="175">
        <v>11.07</v>
      </c>
      <c r="I1927" s="84">
        <v>13.84</v>
      </c>
      <c r="J1927" s="84">
        <v>14.6</v>
      </c>
      <c r="K1927" s="185">
        <v>148.79</v>
      </c>
      <c r="L1927" s="185">
        <f t="shared" si="190"/>
        <v>37.197499999999998</v>
      </c>
      <c r="M1927" s="185">
        <f t="shared" si="189"/>
        <v>81.908895000000001</v>
      </c>
      <c r="N1927" s="186">
        <f t="shared" si="191"/>
        <v>102.38611875000001</v>
      </c>
      <c r="O1927" s="398">
        <f t="shared" si="192"/>
        <v>108.11974140000001</v>
      </c>
    </row>
    <row r="1928" spans="2:15" ht="30" x14ac:dyDescent="0.25">
      <c r="B1928" s="44" t="s">
        <v>1637</v>
      </c>
      <c r="C1928" s="174" t="s">
        <v>1058</v>
      </c>
      <c r="D1928" s="175" t="s">
        <v>126</v>
      </c>
      <c r="E1928" s="219"/>
      <c r="F1928" s="174">
        <v>0.5</v>
      </c>
      <c r="G1928" s="219">
        <v>6.42</v>
      </c>
      <c r="H1928" s="219">
        <v>22.15</v>
      </c>
      <c r="I1928" s="174">
        <v>27.69</v>
      </c>
      <c r="J1928" s="174">
        <v>29.2</v>
      </c>
      <c r="K1928" s="185">
        <v>148.79</v>
      </c>
      <c r="L1928" s="222">
        <f t="shared" si="190"/>
        <v>74.394999999999996</v>
      </c>
      <c r="M1928" s="185">
        <f t="shared" si="189"/>
        <v>163.81779</v>
      </c>
      <c r="N1928" s="223">
        <f t="shared" si="191"/>
        <v>204.77223750000002</v>
      </c>
      <c r="O1928" s="402">
        <f t="shared" si="192"/>
        <v>216.23948280000002</v>
      </c>
    </row>
    <row r="1929" spans="2:15" x14ac:dyDescent="0.25">
      <c r="B1929" s="59" t="s">
        <v>1638</v>
      </c>
      <c r="C1929" s="84" t="s">
        <v>1058</v>
      </c>
      <c r="D1929" s="175" t="s">
        <v>126</v>
      </c>
      <c r="E1929" s="175"/>
      <c r="F1929" s="84">
        <v>0.3</v>
      </c>
      <c r="G1929" s="175">
        <v>3.85</v>
      </c>
      <c r="H1929" s="175">
        <v>13.29</v>
      </c>
      <c r="I1929" s="84">
        <v>16.61</v>
      </c>
      <c r="J1929" s="84">
        <v>17.5</v>
      </c>
      <c r="K1929" s="185">
        <v>148.79</v>
      </c>
      <c r="L1929" s="185">
        <f t="shared" si="190"/>
        <v>44.636999999999993</v>
      </c>
      <c r="M1929" s="185">
        <f t="shared" si="189"/>
        <v>98.290673999999981</v>
      </c>
      <c r="N1929" s="186">
        <f t="shared" si="191"/>
        <v>122.86334249999997</v>
      </c>
      <c r="O1929" s="398">
        <f t="shared" si="192"/>
        <v>129.74368967999999</v>
      </c>
    </row>
    <row r="1930" spans="2:15" ht="30" x14ac:dyDescent="0.25">
      <c r="B1930" s="59" t="s">
        <v>1639</v>
      </c>
      <c r="C1930" s="84" t="s">
        <v>1058</v>
      </c>
      <c r="D1930" s="175" t="s">
        <v>126</v>
      </c>
      <c r="E1930" s="175"/>
      <c r="F1930" s="84">
        <v>0.25</v>
      </c>
      <c r="G1930" s="175">
        <v>3.21</v>
      </c>
      <c r="H1930" s="175">
        <v>11.07</v>
      </c>
      <c r="I1930" s="84">
        <v>13.84</v>
      </c>
      <c r="J1930" s="84">
        <v>14.6</v>
      </c>
      <c r="K1930" s="185">
        <v>148.79</v>
      </c>
      <c r="L1930" s="185">
        <f t="shared" si="190"/>
        <v>37.197499999999998</v>
      </c>
      <c r="M1930" s="185">
        <f t="shared" si="189"/>
        <v>81.908895000000001</v>
      </c>
      <c r="N1930" s="186">
        <f t="shared" si="191"/>
        <v>102.38611875000001</v>
      </c>
      <c r="O1930" s="398">
        <f t="shared" si="192"/>
        <v>108.11974140000001</v>
      </c>
    </row>
    <row r="1931" spans="2:15" ht="30" x14ac:dyDescent="0.25">
      <c r="B1931" s="59" t="s">
        <v>1640</v>
      </c>
      <c r="C1931" s="84" t="s">
        <v>1058</v>
      </c>
      <c r="D1931" s="175" t="s">
        <v>126</v>
      </c>
      <c r="E1931" s="175"/>
      <c r="F1931" s="84">
        <v>0.5</v>
      </c>
      <c r="G1931" s="175">
        <v>6.42</v>
      </c>
      <c r="H1931" s="175">
        <v>22.15</v>
      </c>
      <c r="I1931" s="84">
        <v>27.69</v>
      </c>
      <c r="J1931" s="84">
        <v>29.2</v>
      </c>
      <c r="K1931" s="185">
        <v>148.79</v>
      </c>
      <c r="L1931" s="185">
        <f t="shared" si="190"/>
        <v>74.394999999999996</v>
      </c>
      <c r="M1931" s="185">
        <f t="shared" si="189"/>
        <v>163.81779</v>
      </c>
      <c r="N1931" s="186">
        <f t="shared" si="191"/>
        <v>204.77223750000002</v>
      </c>
      <c r="O1931" s="398">
        <f t="shared" si="192"/>
        <v>216.23948280000002</v>
      </c>
    </row>
    <row r="1932" spans="2:15" x14ac:dyDescent="0.25">
      <c r="B1932" s="59" t="s">
        <v>1641</v>
      </c>
      <c r="C1932" s="84" t="s">
        <v>1058</v>
      </c>
      <c r="D1932" s="175" t="s">
        <v>126</v>
      </c>
      <c r="E1932" s="175"/>
      <c r="F1932" s="84">
        <v>0.5</v>
      </c>
      <c r="G1932" s="175">
        <v>6.42</v>
      </c>
      <c r="H1932" s="175">
        <v>22.15</v>
      </c>
      <c r="I1932" s="84">
        <v>27.69</v>
      </c>
      <c r="J1932" s="84">
        <v>29.2</v>
      </c>
      <c r="K1932" s="185">
        <v>148.79</v>
      </c>
      <c r="L1932" s="185">
        <f t="shared" si="190"/>
        <v>74.394999999999996</v>
      </c>
      <c r="M1932" s="185">
        <f t="shared" si="189"/>
        <v>163.81779</v>
      </c>
      <c r="N1932" s="186">
        <f t="shared" si="191"/>
        <v>204.77223750000002</v>
      </c>
      <c r="O1932" s="398">
        <f t="shared" si="192"/>
        <v>216.23948280000002</v>
      </c>
    </row>
    <row r="1933" spans="2:15" x14ac:dyDescent="0.25">
      <c r="B1933" s="59" t="s">
        <v>1642</v>
      </c>
      <c r="C1933" s="84" t="s">
        <v>1058</v>
      </c>
      <c r="D1933" s="175" t="s">
        <v>126</v>
      </c>
      <c r="E1933" s="175"/>
      <c r="F1933" s="84">
        <v>0.91</v>
      </c>
      <c r="G1933" s="175">
        <v>11.68</v>
      </c>
      <c r="H1933" s="175">
        <v>40.31</v>
      </c>
      <c r="I1933" s="84">
        <v>50.39</v>
      </c>
      <c r="J1933" s="84">
        <v>53.2</v>
      </c>
      <c r="K1933" s="185">
        <v>148.79</v>
      </c>
      <c r="L1933" s="185">
        <f t="shared" si="190"/>
        <v>135.3989</v>
      </c>
      <c r="M1933" s="185">
        <f t="shared" si="189"/>
        <v>298.14837779999999</v>
      </c>
      <c r="N1933" s="186">
        <f t="shared" si="191"/>
        <v>372.68547224999998</v>
      </c>
      <c r="O1933" s="398">
        <f t="shared" si="192"/>
        <v>393.55585869599997</v>
      </c>
    </row>
    <row r="1934" spans="2:15" x14ac:dyDescent="0.25">
      <c r="B1934" s="59" t="s">
        <v>1643</v>
      </c>
      <c r="C1934" s="84" t="s">
        <v>1058</v>
      </c>
      <c r="D1934" s="175" t="s">
        <v>126</v>
      </c>
      <c r="E1934" s="175"/>
      <c r="F1934" s="84">
        <v>0.72</v>
      </c>
      <c r="G1934" s="175">
        <v>9.24</v>
      </c>
      <c r="H1934" s="175">
        <v>31.89</v>
      </c>
      <c r="I1934" s="84">
        <v>39.869999999999997</v>
      </c>
      <c r="J1934" s="84">
        <v>42.1</v>
      </c>
      <c r="K1934" s="185">
        <v>148.79</v>
      </c>
      <c r="L1934" s="185">
        <f t="shared" si="190"/>
        <v>107.12879999999998</v>
      </c>
      <c r="M1934" s="185">
        <f t="shared" si="189"/>
        <v>235.89761759999996</v>
      </c>
      <c r="N1934" s="186">
        <f t="shared" si="191"/>
        <v>294.87202199999996</v>
      </c>
      <c r="O1934" s="398">
        <f t="shared" si="192"/>
        <v>311.38485523199995</v>
      </c>
    </row>
    <row r="1935" spans="2:15" x14ac:dyDescent="0.25">
      <c r="B1935" s="59" t="s">
        <v>1644</v>
      </c>
      <c r="C1935" s="84" t="s">
        <v>1058</v>
      </c>
      <c r="D1935" s="175" t="s">
        <v>126</v>
      </c>
      <c r="E1935" s="175"/>
      <c r="F1935" s="84">
        <v>0.42</v>
      </c>
      <c r="G1935" s="175">
        <v>5.39</v>
      </c>
      <c r="H1935" s="175">
        <v>18.61</v>
      </c>
      <c r="I1935" s="84">
        <v>23.26</v>
      </c>
      <c r="J1935" s="84">
        <v>24.6</v>
      </c>
      <c r="K1935" s="185">
        <v>148.79</v>
      </c>
      <c r="L1935" s="185">
        <f t="shared" si="190"/>
        <v>62.491799999999998</v>
      </c>
      <c r="M1935" s="185">
        <f t="shared" ref="M1935:M1945" si="193">L1935*2.202</f>
        <v>137.60694359999999</v>
      </c>
      <c r="N1935" s="186">
        <f t="shared" si="191"/>
        <v>172.0086795</v>
      </c>
      <c r="O1935" s="398">
        <f t="shared" si="192"/>
        <v>181.64116555199999</v>
      </c>
    </row>
    <row r="1936" spans="2:15" x14ac:dyDescent="0.25">
      <c r="B1936" s="59" t="s">
        <v>1645</v>
      </c>
      <c r="C1936" s="84" t="s">
        <v>1058</v>
      </c>
      <c r="D1936" s="175" t="s">
        <v>126</v>
      </c>
      <c r="E1936" s="175"/>
      <c r="F1936" s="84">
        <v>0.5</v>
      </c>
      <c r="G1936" s="175">
        <v>6.42</v>
      </c>
      <c r="H1936" s="175">
        <v>22.15</v>
      </c>
      <c r="I1936" s="84">
        <v>27.69</v>
      </c>
      <c r="J1936" s="84">
        <v>29.2</v>
      </c>
      <c r="K1936" s="185">
        <v>148.79</v>
      </c>
      <c r="L1936" s="185">
        <f t="shared" si="190"/>
        <v>74.394999999999996</v>
      </c>
      <c r="M1936" s="185">
        <f t="shared" si="193"/>
        <v>163.81779</v>
      </c>
      <c r="N1936" s="186">
        <f t="shared" si="191"/>
        <v>204.77223750000002</v>
      </c>
      <c r="O1936" s="398">
        <f t="shared" si="192"/>
        <v>216.23948280000002</v>
      </c>
    </row>
    <row r="1937" spans="2:15" x14ac:dyDescent="0.25">
      <c r="B1937" s="59" t="s">
        <v>1646</v>
      </c>
      <c r="C1937" s="84" t="s">
        <v>105</v>
      </c>
      <c r="D1937" s="175" t="s">
        <v>126</v>
      </c>
      <c r="E1937" s="175"/>
      <c r="F1937" s="84">
        <v>2</v>
      </c>
      <c r="G1937" s="175">
        <v>25.68</v>
      </c>
      <c r="H1937" s="175">
        <v>88.6</v>
      </c>
      <c r="I1937" s="84">
        <v>110.75</v>
      </c>
      <c r="J1937" s="84">
        <v>116.9</v>
      </c>
      <c r="K1937" s="185">
        <v>148.79</v>
      </c>
      <c r="L1937" s="185">
        <f t="shared" si="190"/>
        <v>297.58</v>
      </c>
      <c r="M1937" s="185">
        <f t="shared" si="193"/>
        <v>655.27116000000001</v>
      </c>
      <c r="N1937" s="186">
        <f t="shared" si="191"/>
        <v>819.08895000000007</v>
      </c>
      <c r="O1937" s="398">
        <f t="shared" si="192"/>
        <v>864.95793120000008</v>
      </c>
    </row>
    <row r="1938" spans="2:15" x14ac:dyDescent="0.25">
      <c r="B1938" s="59" t="s">
        <v>1647</v>
      </c>
      <c r="C1938" s="84" t="s">
        <v>105</v>
      </c>
      <c r="D1938" s="175" t="s">
        <v>126</v>
      </c>
      <c r="E1938" s="175"/>
      <c r="F1938" s="84">
        <v>2</v>
      </c>
      <c r="G1938" s="175">
        <v>25.68</v>
      </c>
      <c r="H1938" s="175">
        <v>88.6</v>
      </c>
      <c r="I1938" s="84">
        <v>110.75</v>
      </c>
      <c r="J1938" s="84">
        <v>116.9</v>
      </c>
      <c r="K1938" s="185">
        <v>148.79</v>
      </c>
      <c r="L1938" s="185">
        <f t="shared" si="190"/>
        <v>297.58</v>
      </c>
      <c r="M1938" s="185">
        <f t="shared" si="193"/>
        <v>655.27116000000001</v>
      </c>
      <c r="N1938" s="186">
        <f t="shared" si="191"/>
        <v>819.08895000000007</v>
      </c>
      <c r="O1938" s="398">
        <f t="shared" si="192"/>
        <v>864.95793120000008</v>
      </c>
    </row>
    <row r="1939" spans="2:15" x14ac:dyDescent="0.25">
      <c r="B1939" s="59" t="s">
        <v>1648</v>
      </c>
      <c r="C1939" s="84" t="s">
        <v>105</v>
      </c>
      <c r="D1939" s="175" t="s">
        <v>126</v>
      </c>
      <c r="E1939" s="175"/>
      <c r="F1939" s="84">
        <v>0.35</v>
      </c>
      <c r="G1939" s="175">
        <v>4.49</v>
      </c>
      <c r="H1939" s="175">
        <v>15.5</v>
      </c>
      <c r="I1939" s="84">
        <v>19.38</v>
      </c>
      <c r="J1939" s="84">
        <v>20.5</v>
      </c>
      <c r="K1939" s="185">
        <v>148.79</v>
      </c>
      <c r="L1939" s="185">
        <f t="shared" si="190"/>
        <v>52.076499999999996</v>
      </c>
      <c r="M1939" s="185">
        <f t="shared" si="193"/>
        <v>114.67245299999999</v>
      </c>
      <c r="N1939" s="186">
        <f t="shared" si="191"/>
        <v>143.34056624999999</v>
      </c>
      <c r="O1939" s="398">
        <f t="shared" si="192"/>
        <v>151.36763796</v>
      </c>
    </row>
    <row r="1940" spans="2:15" x14ac:dyDescent="0.25">
      <c r="B1940" s="59" t="s">
        <v>1649</v>
      </c>
      <c r="C1940" s="84" t="s">
        <v>105</v>
      </c>
      <c r="D1940" s="175" t="s">
        <v>126</v>
      </c>
      <c r="E1940" s="175"/>
      <c r="F1940" s="84">
        <v>0.65</v>
      </c>
      <c r="G1940" s="175">
        <v>8.35</v>
      </c>
      <c r="H1940" s="175">
        <v>28.79</v>
      </c>
      <c r="I1940" s="84">
        <v>35.99</v>
      </c>
      <c r="J1940" s="84">
        <v>38</v>
      </c>
      <c r="K1940" s="185">
        <v>148.79</v>
      </c>
      <c r="L1940" s="185">
        <f t="shared" si="190"/>
        <v>96.713499999999996</v>
      </c>
      <c r="M1940" s="185">
        <f t="shared" si="193"/>
        <v>212.96312699999999</v>
      </c>
      <c r="N1940" s="186">
        <f t="shared" si="191"/>
        <v>266.20390874999998</v>
      </c>
      <c r="O1940" s="398">
        <f t="shared" si="192"/>
        <v>281.11132764000001</v>
      </c>
    </row>
    <row r="1941" spans="2:15" x14ac:dyDescent="0.25">
      <c r="B1941" s="59" t="s">
        <v>1650</v>
      </c>
      <c r="C1941" s="84" t="s">
        <v>105</v>
      </c>
      <c r="D1941" s="175" t="s">
        <v>126</v>
      </c>
      <c r="E1941" s="175"/>
      <c r="F1941" s="84">
        <v>1</v>
      </c>
      <c r="G1941" s="175">
        <v>12.84</v>
      </c>
      <c r="H1941" s="175">
        <v>44.3</v>
      </c>
      <c r="I1941" s="84">
        <v>55.37</v>
      </c>
      <c r="J1941" s="84">
        <v>58.5</v>
      </c>
      <c r="K1941" s="185">
        <v>148.79</v>
      </c>
      <c r="L1941" s="185">
        <f t="shared" si="190"/>
        <v>148.79</v>
      </c>
      <c r="M1941" s="185">
        <f t="shared" si="193"/>
        <v>327.63558</v>
      </c>
      <c r="N1941" s="186">
        <f t="shared" si="191"/>
        <v>409.54447500000003</v>
      </c>
      <c r="O1941" s="398">
        <f t="shared" si="192"/>
        <v>432.47896560000004</v>
      </c>
    </row>
    <row r="1942" spans="2:15" ht="19.5" customHeight="1" x14ac:dyDescent="0.25">
      <c r="B1942" s="59" t="s">
        <v>1651</v>
      </c>
      <c r="C1942" s="84" t="s">
        <v>105</v>
      </c>
      <c r="D1942" s="175" t="s">
        <v>126</v>
      </c>
      <c r="E1942" s="175"/>
      <c r="F1942" s="84">
        <v>0.1</v>
      </c>
      <c r="G1942" s="175">
        <v>1.28</v>
      </c>
      <c r="H1942" s="175">
        <v>4.43</v>
      </c>
      <c r="I1942" s="84">
        <v>5.54</v>
      </c>
      <c r="J1942" s="84">
        <v>5.8</v>
      </c>
      <c r="K1942" s="185">
        <v>148.79</v>
      </c>
      <c r="L1942" s="185">
        <f t="shared" si="190"/>
        <v>14.879</v>
      </c>
      <c r="M1942" s="185">
        <f t="shared" si="193"/>
        <v>32.763557999999996</v>
      </c>
      <c r="N1942" s="186">
        <f t="shared" si="191"/>
        <v>40.954447499999993</v>
      </c>
      <c r="O1942" s="398">
        <f t="shared" si="192"/>
        <v>43.247896560000001</v>
      </c>
    </row>
    <row r="1943" spans="2:15" x14ac:dyDescent="0.25">
      <c r="B1943" s="59" t="s">
        <v>1652</v>
      </c>
      <c r="C1943" s="84" t="s">
        <v>105</v>
      </c>
      <c r="D1943" s="175" t="s">
        <v>126</v>
      </c>
      <c r="E1943" s="175"/>
      <c r="F1943" s="84">
        <v>0.66</v>
      </c>
      <c r="G1943" s="175">
        <v>8.4700000000000006</v>
      </c>
      <c r="H1943" s="175">
        <v>29.24</v>
      </c>
      <c r="I1943" s="84">
        <v>36.549999999999997</v>
      </c>
      <c r="J1943" s="84">
        <v>38.6</v>
      </c>
      <c r="K1943" s="185">
        <v>148.79</v>
      </c>
      <c r="L1943" s="185">
        <f t="shared" si="190"/>
        <v>98.201399999999992</v>
      </c>
      <c r="M1943" s="185">
        <f t="shared" si="193"/>
        <v>216.23948279999999</v>
      </c>
      <c r="N1943" s="186">
        <f t="shared" si="191"/>
        <v>270.2993535</v>
      </c>
      <c r="O1943" s="398">
        <f t="shared" si="192"/>
        <v>285.43611729599996</v>
      </c>
    </row>
    <row r="1944" spans="2:15" ht="45" x14ac:dyDescent="0.25">
      <c r="B1944" s="59" t="s">
        <v>1653</v>
      </c>
      <c r="C1944" s="84" t="s">
        <v>295</v>
      </c>
      <c r="D1944" s="175" t="s">
        <v>126</v>
      </c>
      <c r="E1944" s="175"/>
      <c r="F1944" s="84">
        <v>4.2</v>
      </c>
      <c r="G1944" s="175">
        <v>53.93</v>
      </c>
      <c r="H1944" s="175">
        <v>186.05</v>
      </c>
      <c r="I1944" s="84">
        <v>232.56</v>
      </c>
      <c r="J1944" s="84">
        <v>245.6</v>
      </c>
      <c r="K1944" s="185">
        <v>148.79</v>
      </c>
      <c r="L1944" s="185">
        <f t="shared" si="190"/>
        <v>624.91800000000001</v>
      </c>
      <c r="M1944" s="185">
        <f t="shared" si="193"/>
        <v>1376.069436</v>
      </c>
      <c r="N1944" s="186">
        <f t="shared" si="191"/>
        <v>1720.0867949999999</v>
      </c>
      <c r="O1944" s="398">
        <f t="shared" si="192"/>
        <v>1816.4116555200001</v>
      </c>
    </row>
    <row r="1945" spans="2:15" x14ac:dyDescent="0.25">
      <c r="B1945" s="59" t="s">
        <v>1654</v>
      </c>
      <c r="C1945" s="84" t="s">
        <v>105</v>
      </c>
      <c r="D1945" s="175" t="s">
        <v>126</v>
      </c>
      <c r="E1945" s="175"/>
      <c r="F1945" s="84">
        <v>1.08</v>
      </c>
      <c r="G1945" s="175">
        <v>13.87</v>
      </c>
      <c r="H1945" s="175">
        <v>47.84</v>
      </c>
      <c r="I1945" s="84">
        <v>59.8</v>
      </c>
      <c r="J1945" s="84">
        <v>63.2</v>
      </c>
      <c r="K1945" s="185">
        <v>148.79</v>
      </c>
      <c r="L1945" s="185">
        <f t="shared" si="190"/>
        <v>160.69319999999999</v>
      </c>
      <c r="M1945" s="185">
        <f t="shared" si="193"/>
        <v>353.84642639999998</v>
      </c>
      <c r="N1945" s="186">
        <f t="shared" si="191"/>
        <v>442.30803299999997</v>
      </c>
      <c r="O1945" s="398">
        <f t="shared" si="192"/>
        <v>467.07728284799998</v>
      </c>
    </row>
    <row r="1946" spans="2:15" ht="30" x14ac:dyDescent="0.25">
      <c r="B1946" s="59" t="s">
        <v>1655</v>
      </c>
      <c r="C1946" s="84"/>
      <c r="D1946" s="175"/>
      <c r="E1946" s="175"/>
      <c r="F1946" s="84"/>
      <c r="G1946" s="175"/>
      <c r="H1946" s="175"/>
      <c r="I1946" s="84"/>
      <c r="J1946" s="84"/>
      <c r="K1946" s="185"/>
      <c r="L1946" s="185"/>
      <c r="M1946" s="185"/>
      <c r="N1946" s="186"/>
      <c r="O1946" s="398"/>
    </row>
    <row r="1947" spans="2:15" x14ac:dyDescent="0.25">
      <c r="B1947" s="59" t="s">
        <v>1656</v>
      </c>
      <c r="C1947" s="84" t="s">
        <v>298</v>
      </c>
      <c r="D1947" s="175" t="s">
        <v>171</v>
      </c>
      <c r="E1947" s="175"/>
      <c r="F1947" s="84">
        <v>0.96</v>
      </c>
      <c r="G1947" s="175">
        <v>12.4</v>
      </c>
      <c r="H1947" s="175">
        <v>42.79</v>
      </c>
      <c r="I1947" s="84">
        <v>53.49</v>
      </c>
      <c r="J1947" s="84">
        <v>56.5</v>
      </c>
      <c r="K1947" s="239">
        <v>131.35</v>
      </c>
      <c r="L1947" s="185">
        <f t="shared" ref="L1947:L1952" si="194">F1947*K1947</f>
        <v>126.09599999999999</v>
      </c>
      <c r="M1947" s="185">
        <f t="shared" ref="M1947:M1978" si="195">L1947*2.202</f>
        <v>277.66339199999999</v>
      </c>
      <c r="N1947" s="186">
        <f t="shared" ref="N1947:N1952" si="196">M1947*$N$2</f>
        <v>347.07923999999997</v>
      </c>
      <c r="O1947" s="398">
        <f t="shared" ref="O1947:O1952" si="197">M1947*$N$1*$N$3</f>
        <v>366.51567743999999</v>
      </c>
    </row>
    <row r="1948" spans="2:15" x14ac:dyDescent="0.25">
      <c r="B1948" s="59" t="s">
        <v>1657</v>
      </c>
      <c r="C1948" s="84" t="s">
        <v>105</v>
      </c>
      <c r="D1948" s="175" t="s">
        <v>126</v>
      </c>
      <c r="E1948" s="175"/>
      <c r="F1948" s="84">
        <v>2.8</v>
      </c>
      <c r="G1948" s="175">
        <v>35.950000000000003</v>
      </c>
      <c r="H1948" s="175">
        <v>124.03</v>
      </c>
      <c r="I1948" s="84">
        <v>155.04</v>
      </c>
      <c r="J1948" s="84">
        <v>163.69999999999999</v>
      </c>
      <c r="K1948" s="185">
        <v>148.79</v>
      </c>
      <c r="L1948" s="185">
        <f t="shared" si="194"/>
        <v>416.61199999999997</v>
      </c>
      <c r="M1948" s="185">
        <f t="shared" si="195"/>
        <v>917.37962399999992</v>
      </c>
      <c r="N1948" s="186">
        <f t="shared" si="196"/>
        <v>1146.72453</v>
      </c>
      <c r="O1948" s="398">
        <f t="shared" si="197"/>
        <v>1210.94110368</v>
      </c>
    </row>
    <row r="1949" spans="2:15" x14ac:dyDescent="0.25">
      <c r="B1949" s="59" t="s">
        <v>1658</v>
      </c>
      <c r="C1949" s="84" t="s">
        <v>105</v>
      </c>
      <c r="D1949" s="175" t="s">
        <v>126</v>
      </c>
      <c r="E1949" s="175"/>
      <c r="F1949" s="84">
        <v>2.2599999999999998</v>
      </c>
      <c r="G1949" s="175">
        <v>29.02</v>
      </c>
      <c r="H1949" s="175">
        <v>100.11</v>
      </c>
      <c r="I1949" s="84">
        <v>125.14</v>
      </c>
      <c r="J1949" s="84">
        <v>132.1</v>
      </c>
      <c r="K1949" s="185">
        <v>148.79</v>
      </c>
      <c r="L1949" s="185">
        <f t="shared" si="194"/>
        <v>336.26539999999994</v>
      </c>
      <c r="M1949" s="185">
        <f t="shared" si="195"/>
        <v>740.45641079999984</v>
      </c>
      <c r="N1949" s="186">
        <f t="shared" si="196"/>
        <v>925.57051349999983</v>
      </c>
      <c r="O1949" s="398">
        <f t="shared" si="197"/>
        <v>977.40246225599981</v>
      </c>
    </row>
    <row r="1950" spans="2:15" x14ac:dyDescent="0.25">
      <c r="B1950" s="59" t="s">
        <v>1659</v>
      </c>
      <c r="C1950" s="84" t="s">
        <v>105</v>
      </c>
      <c r="D1950" s="175" t="s">
        <v>126</v>
      </c>
      <c r="E1950" s="175"/>
      <c r="F1950" s="84">
        <v>1.38</v>
      </c>
      <c r="G1950" s="175">
        <v>17.72</v>
      </c>
      <c r="H1950" s="175">
        <v>61.13</v>
      </c>
      <c r="I1950" s="84">
        <v>76.41</v>
      </c>
      <c r="J1950" s="84">
        <v>80.7</v>
      </c>
      <c r="K1950" s="185">
        <v>148.79</v>
      </c>
      <c r="L1950" s="185">
        <f t="shared" si="194"/>
        <v>205.33019999999996</v>
      </c>
      <c r="M1950" s="185">
        <f t="shared" si="195"/>
        <v>452.13710039999989</v>
      </c>
      <c r="N1950" s="186">
        <f t="shared" si="196"/>
        <v>565.17137549999984</v>
      </c>
      <c r="O1950" s="398">
        <f t="shared" si="197"/>
        <v>596.82097252799986</v>
      </c>
    </row>
    <row r="1951" spans="2:15" x14ac:dyDescent="0.25">
      <c r="B1951" s="59" t="s">
        <v>1660</v>
      </c>
      <c r="C1951" s="84" t="s">
        <v>300</v>
      </c>
      <c r="D1951" s="175" t="s">
        <v>126</v>
      </c>
      <c r="E1951" s="175"/>
      <c r="F1951" s="84">
        <v>0.77</v>
      </c>
      <c r="G1951" s="175">
        <v>9.89</v>
      </c>
      <c r="H1951" s="175">
        <v>34.11</v>
      </c>
      <c r="I1951" s="84">
        <v>42.64</v>
      </c>
      <c r="J1951" s="84">
        <v>45</v>
      </c>
      <c r="K1951" s="185">
        <v>148.79</v>
      </c>
      <c r="L1951" s="185">
        <f t="shared" si="194"/>
        <v>114.56829999999999</v>
      </c>
      <c r="M1951" s="185">
        <f t="shared" si="195"/>
        <v>252.27939659999998</v>
      </c>
      <c r="N1951" s="186">
        <f t="shared" si="196"/>
        <v>315.34924574999997</v>
      </c>
      <c r="O1951" s="398">
        <f t="shared" si="197"/>
        <v>333.00880351199999</v>
      </c>
    </row>
    <row r="1952" spans="2:15" ht="30" x14ac:dyDescent="0.25">
      <c r="B1952" s="59" t="s">
        <v>1661</v>
      </c>
      <c r="C1952" s="84" t="s">
        <v>105</v>
      </c>
      <c r="D1952" s="175" t="s">
        <v>126</v>
      </c>
      <c r="E1952" s="175"/>
      <c r="F1952" s="84">
        <v>1.04</v>
      </c>
      <c r="G1952" s="175">
        <v>13.35</v>
      </c>
      <c r="H1952" s="175">
        <v>46.07</v>
      </c>
      <c r="I1952" s="84">
        <v>57.59</v>
      </c>
      <c r="J1952" s="84">
        <v>60.8</v>
      </c>
      <c r="K1952" s="185">
        <v>148.79</v>
      </c>
      <c r="L1952" s="185">
        <f t="shared" si="194"/>
        <v>154.74160000000001</v>
      </c>
      <c r="M1952" s="185">
        <f t="shared" si="195"/>
        <v>340.74100320000002</v>
      </c>
      <c r="N1952" s="186">
        <f t="shared" si="196"/>
        <v>425.92625400000003</v>
      </c>
      <c r="O1952" s="398">
        <f t="shared" si="197"/>
        <v>449.77812422400001</v>
      </c>
    </row>
    <row r="1953" spans="2:15" ht="30" x14ac:dyDescent="0.25">
      <c r="B1953" s="59" t="s">
        <v>1662</v>
      </c>
      <c r="C1953" s="84"/>
      <c r="D1953" s="175"/>
      <c r="E1953" s="175"/>
      <c r="F1953" s="84"/>
      <c r="G1953" s="175"/>
      <c r="H1953" s="175"/>
      <c r="I1953" s="84"/>
      <c r="J1953" s="84"/>
      <c r="K1953" s="185"/>
      <c r="L1953" s="185"/>
      <c r="M1953" s="185">
        <f t="shared" si="195"/>
        <v>0</v>
      </c>
      <c r="N1953" s="186"/>
      <c r="O1953" s="398"/>
    </row>
    <row r="1954" spans="2:15" x14ac:dyDescent="0.25">
      <c r="B1954" s="59" t="s">
        <v>1663</v>
      </c>
      <c r="C1954" s="84" t="s">
        <v>105</v>
      </c>
      <c r="D1954" s="175" t="s">
        <v>126</v>
      </c>
      <c r="E1954" s="175"/>
      <c r="F1954" s="84">
        <v>0.96</v>
      </c>
      <c r="G1954" s="175">
        <v>12.33</v>
      </c>
      <c r="H1954" s="175">
        <v>42.53</v>
      </c>
      <c r="I1954" s="84">
        <v>53.16</v>
      </c>
      <c r="J1954" s="84">
        <v>56.1</v>
      </c>
      <c r="K1954" s="185">
        <v>148.79</v>
      </c>
      <c r="L1954" s="185">
        <f t="shared" ref="L1954:L1985" si="198">F1954*K1954</f>
        <v>142.83839999999998</v>
      </c>
      <c r="M1954" s="185">
        <f t="shared" si="195"/>
        <v>314.53015679999993</v>
      </c>
      <c r="N1954" s="186">
        <f t="shared" ref="N1954:N1985" si="199">M1954*$N$2</f>
        <v>393.16269599999993</v>
      </c>
      <c r="O1954" s="398">
        <f t="shared" ref="O1954:O1985" si="200">M1954*$N$1*$N$3</f>
        <v>415.17980697599995</v>
      </c>
    </row>
    <row r="1955" spans="2:15" x14ac:dyDescent="0.25">
      <c r="B1955" s="59" t="s">
        <v>1664</v>
      </c>
      <c r="C1955" s="84" t="s">
        <v>105</v>
      </c>
      <c r="D1955" s="175" t="s">
        <v>126</v>
      </c>
      <c r="E1955" s="175"/>
      <c r="F1955" s="84">
        <v>1.68</v>
      </c>
      <c r="G1955" s="175">
        <v>21.57</v>
      </c>
      <c r="H1955" s="175">
        <v>74.42</v>
      </c>
      <c r="I1955" s="84">
        <v>93.03</v>
      </c>
      <c r="J1955" s="84">
        <v>98.2</v>
      </c>
      <c r="K1955" s="185">
        <v>148.79</v>
      </c>
      <c r="L1955" s="185">
        <f t="shared" si="198"/>
        <v>249.96719999999999</v>
      </c>
      <c r="M1955" s="185">
        <f t="shared" si="195"/>
        <v>550.42777439999998</v>
      </c>
      <c r="N1955" s="186">
        <f t="shared" si="199"/>
        <v>688.034718</v>
      </c>
      <c r="O1955" s="398">
        <f t="shared" si="200"/>
        <v>726.56466220799996</v>
      </c>
    </row>
    <row r="1956" spans="2:15" x14ac:dyDescent="0.25">
      <c r="B1956" s="44" t="s">
        <v>1665</v>
      </c>
      <c r="C1956" s="174" t="s">
        <v>1617</v>
      </c>
      <c r="D1956" s="219" t="s">
        <v>126</v>
      </c>
      <c r="E1956" s="219"/>
      <c r="F1956" s="174">
        <v>0.34</v>
      </c>
      <c r="G1956" s="219">
        <v>4.37</v>
      </c>
      <c r="H1956" s="219">
        <v>15.06</v>
      </c>
      <c r="I1956" s="174">
        <v>18.829999999999998</v>
      </c>
      <c r="J1956" s="174">
        <v>19.899999999999999</v>
      </c>
      <c r="K1956" s="185">
        <v>148.79</v>
      </c>
      <c r="L1956" s="222">
        <f t="shared" si="198"/>
        <v>50.5886</v>
      </c>
      <c r="M1956" s="185">
        <f t="shared" si="195"/>
        <v>111.3960972</v>
      </c>
      <c r="N1956" s="223">
        <f t="shared" si="199"/>
        <v>139.24512150000001</v>
      </c>
      <c r="O1956" s="402">
        <f t="shared" si="200"/>
        <v>147.04284830400002</v>
      </c>
    </row>
    <row r="1957" spans="2:15" ht="30" x14ac:dyDescent="0.25">
      <c r="B1957" s="59" t="s">
        <v>1666</v>
      </c>
      <c r="C1957" s="84" t="s">
        <v>105</v>
      </c>
      <c r="D1957" s="175" t="s">
        <v>126</v>
      </c>
      <c r="E1957" s="175"/>
      <c r="F1957" s="84">
        <v>0.64</v>
      </c>
      <c r="G1957" s="175">
        <v>8.2200000000000006</v>
      </c>
      <c r="H1957" s="175">
        <v>28.35</v>
      </c>
      <c r="I1957" s="84">
        <v>35.44</v>
      </c>
      <c r="J1957" s="84">
        <v>37.4</v>
      </c>
      <c r="K1957" s="185">
        <v>148.79</v>
      </c>
      <c r="L1957" s="185">
        <f t="shared" si="198"/>
        <v>95.2256</v>
      </c>
      <c r="M1957" s="185">
        <f t="shared" si="195"/>
        <v>209.68677120000001</v>
      </c>
      <c r="N1957" s="186">
        <f t="shared" si="199"/>
        <v>262.10846400000003</v>
      </c>
      <c r="O1957" s="398">
        <f t="shared" si="200"/>
        <v>276.78653798400001</v>
      </c>
    </row>
    <row r="1958" spans="2:15" ht="30" x14ac:dyDescent="0.25">
      <c r="B1958" s="59" t="s">
        <v>1667</v>
      </c>
      <c r="C1958" s="84" t="s">
        <v>105</v>
      </c>
      <c r="D1958" s="175" t="s">
        <v>126</v>
      </c>
      <c r="E1958" s="175"/>
      <c r="F1958" s="84">
        <v>0.78</v>
      </c>
      <c r="G1958" s="175">
        <v>10.02</v>
      </c>
      <c r="H1958" s="175">
        <v>34.549999999999997</v>
      </c>
      <c r="I1958" s="84">
        <v>43.19</v>
      </c>
      <c r="J1958" s="84">
        <v>45.6</v>
      </c>
      <c r="K1958" s="185">
        <v>148.79</v>
      </c>
      <c r="L1958" s="185">
        <f t="shared" si="198"/>
        <v>116.0562</v>
      </c>
      <c r="M1958" s="185">
        <f t="shared" si="195"/>
        <v>255.55575240000002</v>
      </c>
      <c r="N1958" s="186">
        <f t="shared" si="199"/>
        <v>319.44469050000004</v>
      </c>
      <c r="O1958" s="398">
        <f t="shared" si="200"/>
        <v>337.33359316799999</v>
      </c>
    </row>
    <row r="1959" spans="2:15" ht="30" x14ac:dyDescent="0.25">
      <c r="B1959" s="59" t="s">
        <v>1668</v>
      </c>
      <c r="C1959" s="84" t="s">
        <v>1585</v>
      </c>
      <c r="D1959" s="175" t="s">
        <v>126</v>
      </c>
      <c r="E1959" s="175"/>
      <c r="F1959" s="84">
        <v>0.6</v>
      </c>
      <c r="G1959" s="175">
        <v>7.7</v>
      </c>
      <c r="H1959" s="175">
        <v>26.58</v>
      </c>
      <c r="I1959" s="84">
        <v>33.22</v>
      </c>
      <c r="J1959" s="84">
        <v>35.1</v>
      </c>
      <c r="K1959" s="185">
        <v>148.79</v>
      </c>
      <c r="L1959" s="185">
        <f t="shared" si="198"/>
        <v>89.273999999999987</v>
      </c>
      <c r="M1959" s="185">
        <f t="shared" si="195"/>
        <v>196.58134799999996</v>
      </c>
      <c r="N1959" s="186">
        <f t="shared" si="199"/>
        <v>245.72668499999995</v>
      </c>
      <c r="O1959" s="398">
        <f t="shared" si="200"/>
        <v>259.48737935999998</v>
      </c>
    </row>
    <row r="1960" spans="2:15" x14ac:dyDescent="0.25">
      <c r="B1960" s="59" t="s">
        <v>1669</v>
      </c>
      <c r="C1960" s="84" t="s">
        <v>1585</v>
      </c>
      <c r="D1960" s="175" t="s">
        <v>126</v>
      </c>
      <c r="E1960" s="175"/>
      <c r="F1960" s="84">
        <v>0.5</v>
      </c>
      <c r="G1960" s="175">
        <v>6.42</v>
      </c>
      <c r="H1960" s="175">
        <v>22.15</v>
      </c>
      <c r="I1960" s="84">
        <v>27.69</v>
      </c>
      <c r="J1960" s="84">
        <v>29.2</v>
      </c>
      <c r="K1960" s="185">
        <v>148.79</v>
      </c>
      <c r="L1960" s="185">
        <f t="shared" si="198"/>
        <v>74.394999999999996</v>
      </c>
      <c r="M1960" s="185">
        <f t="shared" si="195"/>
        <v>163.81779</v>
      </c>
      <c r="N1960" s="186">
        <f t="shared" si="199"/>
        <v>204.77223750000002</v>
      </c>
      <c r="O1960" s="398">
        <f t="shared" si="200"/>
        <v>216.23948280000002</v>
      </c>
    </row>
    <row r="1961" spans="2:15" x14ac:dyDescent="0.25">
      <c r="B1961" s="59" t="s">
        <v>1670</v>
      </c>
      <c r="C1961" s="84" t="s">
        <v>1671</v>
      </c>
      <c r="D1961" s="175" t="s">
        <v>126</v>
      </c>
      <c r="E1961" s="175"/>
      <c r="F1961" s="84">
        <v>0.34</v>
      </c>
      <c r="G1961" s="175">
        <v>4.37</v>
      </c>
      <c r="H1961" s="175">
        <v>15.06</v>
      </c>
      <c r="I1961" s="84">
        <v>18.829999999999998</v>
      </c>
      <c r="J1961" s="84">
        <v>19.899999999999999</v>
      </c>
      <c r="K1961" s="185">
        <v>148.79</v>
      </c>
      <c r="L1961" s="185">
        <f t="shared" si="198"/>
        <v>50.5886</v>
      </c>
      <c r="M1961" s="185">
        <f t="shared" si="195"/>
        <v>111.3960972</v>
      </c>
      <c r="N1961" s="186">
        <f t="shared" si="199"/>
        <v>139.24512150000001</v>
      </c>
      <c r="O1961" s="398">
        <f t="shared" si="200"/>
        <v>147.04284830400002</v>
      </c>
    </row>
    <row r="1962" spans="2:15" ht="30" x14ac:dyDescent="0.25">
      <c r="B1962" s="59" t="s">
        <v>1672</v>
      </c>
      <c r="C1962" s="84" t="s">
        <v>1673</v>
      </c>
      <c r="D1962" s="175" t="s">
        <v>126</v>
      </c>
      <c r="E1962" s="175"/>
      <c r="F1962" s="84">
        <v>2.5</v>
      </c>
      <c r="G1962" s="175">
        <v>32.1</v>
      </c>
      <c r="H1962" s="175">
        <v>110.75</v>
      </c>
      <c r="I1962" s="84">
        <v>138.43</v>
      </c>
      <c r="J1962" s="84">
        <v>140.19999999999999</v>
      </c>
      <c r="K1962" s="185">
        <v>148.79</v>
      </c>
      <c r="L1962" s="185">
        <f t="shared" si="198"/>
        <v>371.97499999999997</v>
      </c>
      <c r="M1962" s="185">
        <f t="shared" si="195"/>
        <v>819.08894999999995</v>
      </c>
      <c r="N1962" s="186">
        <f t="shared" si="199"/>
        <v>1023.8611874999999</v>
      </c>
      <c r="O1962" s="398">
        <f t="shared" si="200"/>
        <v>1081.197414</v>
      </c>
    </row>
    <row r="1963" spans="2:15" x14ac:dyDescent="0.25">
      <c r="B1963" s="59" t="s">
        <v>1674</v>
      </c>
      <c r="C1963" s="84" t="s">
        <v>1544</v>
      </c>
      <c r="D1963" s="175" t="s">
        <v>126</v>
      </c>
      <c r="E1963" s="175"/>
      <c r="F1963" s="84">
        <v>1.04</v>
      </c>
      <c r="G1963" s="175">
        <v>13.35</v>
      </c>
      <c r="H1963" s="175">
        <v>46.07</v>
      </c>
      <c r="I1963" s="84">
        <v>57.59</v>
      </c>
      <c r="J1963" s="84">
        <v>60.8</v>
      </c>
      <c r="K1963" s="185">
        <v>148.79</v>
      </c>
      <c r="L1963" s="185">
        <f t="shared" si="198"/>
        <v>154.74160000000001</v>
      </c>
      <c r="M1963" s="185">
        <f t="shared" si="195"/>
        <v>340.74100320000002</v>
      </c>
      <c r="N1963" s="186">
        <f t="shared" si="199"/>
        <v>425.92625400000003</v>
      </c>
      <c r="O1963" s="398">
        <f t="shared" si="200"/>
        <v>449.77812422400001</v>
      </c>
    </row>
    <row r="1964" spans="2:15" x14ac:dyDescent="0.25">
      <c r="B1964" s="59" t="s">
        <v>1675</v>
      </c>
      <c r="C1964" s="84" t="s">
        <v>105</v>
      </c>
      <c r="D1964" s="175" t="s">
        <v>126</v>
      </c>
      <c r="E1964" s="175"/>
      <c r="F1964" s="84">
        <v>1.18</v>
      </c>
      <c r="G1964" s="175">
        <v>15.15</v>
      </c>
      <c r="H1964" s="175">
        <v>52.27</v>
      </c>
      <c r="I1964" s="84">
        <v>65.34</v>
      </c>
      <c r="J1964" s="84">
        <v>69</v>
      </c>
      <c r="K1964" s="185">
        <v>148.79</v>
      </c>
      <c r="L1964" s="185">
        <f t="shared" si="198"/>
        <v>175.57219999999998</v>
      </c>
      <c r="M1964" s="185">
        <f t="shared" si="195"/>
        <v>386.60998439999997</v>
      </c>
      <c r="N1964" s="186">
        <f t="shared" si="199"/>
        <v>483.26248049999998</v>
      </c>
      <c r="O1964" s="398">
        <f t="shared" si="200"/>
        <v>510.32517940799994</v>
      </c>
    </row>
    <row r="1965" spans="2:15" x14ac:dyDescent="0.25">
      <c r="B1965" s="59" t="s">
        <v>1676</v>
      </c>
      <c r="C1965" s="84" t="s">
        <v>105</v>
      </c>
      <c r="D1965" s="175" t="s">
        <v>126</v>
      </c>
      <c r="E1965" s="175"/>
      <c r="F1965" s="84">
        <v>1.02</v>
      </c>
      <c r="G1965" s="175">
        <v>13.1</v>
      </c>
      <c r="H1965" s="175">
        <v>45.18</v>
      </c>
      <c r="I1965" s="84">
        <v>58.48</v>
      </c>
      <c r="J1965" s="84">
        <v>59.6</v>
      </c>
      <c r="K1965" s="185">
        <v>148.79</v>
      </c>
      <c r="L1965" s="185">
        <f t="shared" si="198"/>
        <v>151.76579999999998</v>
      </c>
      <c r="M1965" s="185">
        <f t="shared" si="195"/>
        <v>334.18829159999996</v>
      </c>
      <c r="N1965" s="186">
        <f t="shared" si="199"/>
        <v>417.73536449999995</v>
      </c>
      <c r="O1965" s="398">
        <f t="shared" si="200"/>
        <v>441.128544912</v>
      </c>
    </row>
    <row r="1966" spans="2:15" ht="30" x14ac:dyDescent="0.25">
      <c r="B1966" s="59" t="s">
        <v>1677</v>
      </c>
      <c r="C1966" s="84" t="s">
        <v>1098</v>
      </c>
      <c r="D1966" s="175" t="s">
        <v>126</v>
      </c>
      <c r="E1966" s="175"/>
      <c r="F1966" s="84">
        <v>0.68</v>
      </c>
      <c r="G1966" s="175">
        <v>8.73</v>
      </c>
      <c r="H1966" s="175">
        <v>30.12</v>
      </c>
      <c r="I1966" s="84">
        <v>37.65</v>
      </c>
      <c r="J1966" s="84">
        <v>30.8</v>
      </c>
      <c r="K1966" s="185">
        <v>148.79</v>
      </c>
      <c r="L1966" s="185">
        <f t="shared" si="198"/>
        <v>101.1772</v>
      </c>
      <c r="M1966" s="185">
        <f t="shared" si="195"/>
        <v>222.7921944</v>
      </c>
      <c r="N1966" s="186">
        <f t="shared" si="199"/>
        <v>278.49024300000002</v>
      </c>
      <c r="O1966" s="398">
        <f t="shared" si="200"/>
        <v>294.08569660800003</v>
      </c>
    </row>
    <row r="1967" spans="2:15" x14ac:dyDescent="0.25">
      <c r="B1967" s="59" t="s">
        <v>1678</v>
      </c>
      <c r="C1967" s="84" t="s">
        <v>105</v>
      </c>
      <c r="D1967" s="175" t="s">
        <v>126</v>
      </c>
      <c r="E1967" s="175"/>
      <c r="F1967" s="84">
        <v>0.54</v>
      </c>
      <c r="G1967" s="175">
        <v>6.93</v>
      </c>
      <c r="H1967" s="175">
        <v>23.92</v>
      </c>
      <c r="I1967" s="84">
        <v>29.9</v>
      </c>
      <c r="J1967" s="84">
        <v>31.6</v>
      </c>
      <c r="K1967" s="185">
        <v>148.79</v>
      </c>
      <c r="L1967" s="185">
        <f t="shared" si="198"/>
        <v>80.346599999999995</v>
      </c>
      <c r="M1967" s="185">
        <f t="shared" si="195"/>
        <v>176.92321319999999</v>
      </c>
      <c r="N1967" s="186">
        <f t="shared" si="199"/>
        <v>221.15401649999998</v>
      </c>
      <c r="O1967" s="398">
        <f t="shared" si="200"/>
        <v>233.53864142399999</v>
      </c>
    </row>
    <row r="1968" spans="2:15" ht="30" x14ac:dyDescent="0.25">
      <c r="B1968" s="59" t="s">
        <v>1679</v>
      </c>
      <c r="C1968" s="84" t="s">
        <v>1094</v>
      </c>
      <c r="D1968" s="175" t="s">
        <v>126</v>
      </c>
      <c r="E1968" s="175"/>
      <c r="F1968" s="84">
        <v>1.44</v>
      </c>
      <c r="G1968" s="175">
        <v>18.489999999999998</v>
      </c>
      <c r="H1968" s="175">
        <v>63.79</v>
      </c>
      <c r="I1968" s="84">
        <v>79.739999999999995</v>
      </c>
      <c r="J1968" s="84">
        <v>84.2</v>
      </c>
      <c r="K1968" s="185">
        <v>148.79</v>
      </c>
      <c r="L1968" s="185">
        <f t="shared" si="198"/>
        <v>214.25759999999997</v>
      </c>
      <c r="M1968" s="185">
        <f t="shared" si="195"/>
        <v>471.79523519999992</v>
      </c>
      <c r="N1968" s="186">
        <f t="shared" si="199"/>
        <v>589.74404399999992</v>
      </c>
      <c r="O1968" s="398">
        <f t="shared" si="200"/>
        <v>622.7697104639999</v>
      </c>
    </row>
    <row r="1969" spans="2:15" x14ac:dyDescent="0.25">
      <c r="B1969" s="59" t="s">
        <v>1680</v>
      </c>
      <c r="C1969" s="84" t="s">
        <v>105</v>
      </c>
      <c r="D1969" s="175" t="s">
        <v>126</v>
      </c>
      <c r="E1969" s="175"/>
      <c r="F1969" s="84">
        <v>0.66</v>
      </c>
      <c r="G1969" s="175">
        <v>8.4700000000000006</v>
      </c>
      <c r="H1969" s="175">
        <v>29.24</v>
      </c>
      <c r="I1969" s="84">
        <v>36.549999999999997</v>
      </c>
      <c r="J1969" s="84">
        <v>38.6</v>
      </c>
      <c r="K1969" s="185">
        <v>148.79</v>
      </c>
      <c r="L1969" s="185">
        <f t="shared" si="198"/>
        <v>98.201399999999992</v>
      </c>
      <c r="M1969" s="185">
        <f t="shared" si="195"/>
        <v>216.23948279999999</v>
      </c>
      <c r="N1969" s="186">
        <f t="shared" si="199"/>
        <v>270.2993535</v>
      </c>
      <c r="O1969" s="398">
        <f t="shared" si="200"/>
        <v>285.43611729599996</v>
      </c>
    </row>
    <row r="1970" spans="2:15" x14ac:dyDescent="0.25">
      <c r="B1970" s="59" t="s">
        <v>1681</v>
      </c>
      <c r="C1970" s="84" t="s">
        <v>1682</v>
      </c>
      <c r="D1970" s="175" t="s">
        <v>126</v>
      </c>
      <c r="E1970" s="175"/>
      <c r="F1970" s="84">
        <v>0.32</v>
      </c>
      <c r="G1970" s="175">
        <v>4.1100000000000003</v>
      </c>
      <c r="H1970" s="175">
        <v>14.18</v>
      </c>
      <c r="I1970" s="84">
        <v>17.72</v>
      </c>
      <c r="J1970" s="84">
        <v>18.7</v>
      </c>
      <c r="K1970" s="185">
        <v>148.79</v>
      </c>
      <c r="L1970" s="185">
        <f t="shared" si="198"/>
        <v>47.6128</v>
      </c>
      <c r="M1970" s="185">
        <f t="shared" si="195"/>
        <v>104.8433856</v>
      </c>
      <c r="N1970" s="186">
        <f t="shared" si="199"/>
        <v>131.05423200000001</v>
      </c>
      <c r="O1970" s="398">
        <f t="shared" si="200"/>
        <v>138.393268992</v>
      </c>
    </row>
    <row r="1971" spans="2:15" x14ac:dyDescent="0.25">
      <c r="B1971" s="59" t="s">
        <v>1683</v>
      </c>
      <c r="C1971" s="84" t="s">
        <v>1514</v>
      </c>
      <c r="D1971" s="175" t="s">
        <v>126</v>
      </c>
      <c r="E1971" s="175"/>
      <c r="F1971" s="84">
        <v>0.5</v>
      </c>
      <c r="G1971" s="175">
        <v>6.42</v>
      </c>
      <c r="H1971" s="175">
        <v>22.15</v>
      </c>
      <c r="I1971" s="84">
        <v>27.69</v>
      </c>
      <c r="J1971" s="84">
        <v>29.2</v>
      </c>
      <c r="K1971" s="185">
        <v>148.79</v>
      </c>
      <c r="L1971" s="185">
        <f t="shared" si="198"/>
        <v>74.394999999999996</v>
      </c>
      <c r="M1971" s="185">
        <f t="shared" si="195"/>
        <v>163.81779</v>
      </c>
      <c r="N1971" s="186">
        <f t="shared" si="199"/>
        <v>204.77223750000002</v>
      </c>
      <c r="O1971" s="398">
        <f t="shared" si="200"/>
        <v>216.23948280000002</v>
      </c>
    </row>
    <row r="1972" spans="2:15" x14ac:dyDescent="0.25">
      <c r="B1972" s="59" t="s">
        <v>1684</v>
      </c>
      <c r="C1972" s="84" t="s">
        <v>1612</v>
      </c>
      <c r="D1972" s="175" t="s">
        <v>126</v>
      </c>
      <c r="E1972" s="175"/>
      <c r="F1972" s="84">
        <v>0.33</v>
      </c>
      <c r="G1972" s="175">
        <v>4.24</v>
      </c>
      <c r="H1972" s="175">
        <v>14.62</v>
      </c>
      <c r="I1972" s="84">
        <v>18.27</v>
      </c>
      <c r="J1972" s="84">
        <v>19.3</v>
      </c>
      <c r="K1972" s="185">
        <v>148.79</v>
      </c>
      <c r="L1972" s="185">
        <f t="shared" si="198"/>
        <v>49.100699999999996</v>
      </c>
      <c r="M1972" s="185">
        <f t="shared" si="195"/>
        <v>108.1197414</v>
      </c>
      <c r="N1972" s="186">
        <f t="shared" si="199"/>
        <v>135.14967675</v>
      </c>
      <c r="O1972" s="398">
        <f t="shared" si="200"/>
        <v>142.71805864799998</v>
      </c>
    </row>
    <row r="1973" spans="2:15" x14ac:dyDescent="0.25">
      <c r="B1973" s="59" t="s">
        <v>1685</v>
      </c>
      <c r="C1973" s="84" t="s">
        <v>1505</v>
      </c>
      <c r="D1973" s="175" t="s">
        <v>126</v>
      </c>
      <c r="E1973" s="175">
        <v>12.84</v>
      </c>
      <c r="F1973" s="84">
        <v>0.65</v>
      </c>
      <c r="G1973" s="175">
        <v>8.35</v>
      </c>
      <c r="H1973" s="175">
        <v>28.79</v>
      </c>
      <c r="I1973" s="84">
        <v>35.99</v>
      </c>
      <c r="J1973" s="84">
        <v>38</v>
      </c>
      <c r="K1973" s="185">
        <v>148.79</v>
      </c>
      <c r="L1973" s="185">
        <f t="shared" si="198"/>
        <v>96.713499999999996</v>
      </c>
      <c r="M1973" s="185">
        <f t="shared" si="195"/>
        <v>212.96312699999999</v>
      </c>
      <c r="N1973" s="186">
        <f t="shared" si="199"/>
        <v>266.20390874999998</v>
      </c>
      <c r="O1973" s="398">
        <f t="shared" si="200"/>
        <v>281.11132764000001</v>
      </c>
    </row>
    <row r="1974" spans="2:15" x14ac:dyDescent="0.25">
      <c r="B1974" s="59" t="s">
        <v>1686</v>
      </c>
      <c r="C1974" s="84" t="s">
        <v>214</v>
      </c>
      <c r="D1974" s="175" t="s">
        <v>126</v>
      </c>
      <c r="E1974" s="175"/>
      <c r="F1974" s="84">
        <v>0.33</v>
      </c>
      <c r="G1974" s="175">
        <v>4.24</v>
      </c>
      <c r="H1974" s="175">
        <v>14.62</v>
      </c>
      <c r="I1974" s="84">
        <v>16.27</v>
      </c>
      <c r="J1974" s="84">
        <v>19.3</v>
      </c>
      <c r="K1974" s="185">
        <v>148.79</v>
      </c>
      <c r="L1974" s="185">
        <f t="shared" si="198"/>
        <v>49.100699999999996</v>
      </c>
      <c r="M1974" s="185">
        <f t="shared" si="195"/>
        <v>108.1197414</v>
      </c>
      <c r="N1974" s="186">
        <f t="shared" si="199"/>
        <v>135.14967675</v>
      </c>
      <c r="O1974" s="398">
        <f t="shared" si="200"/>
        <v>142.71805864799998</v>
      </c>
    </row>
    <row r="1975" spans="2:15" x14ac:dyDescent="0.25">
      <c r="B1975" s="59" t="s">
        <v>1687</v>
      </c>
      <c r="C1975" s="84" t="s">
        <v>784</v>
      </c>
      <c r="D1975" s="175" t="s">
        <v>126</v>
      </c>
      <c r="E1975" s="175"/>
      <c r="F1975" s="84">
        <v>1.33</v>
      </c>
      <c r="G1975" s="175">
        <v>17.079999999999998</v>
      </c>
      <c r="H1975" s="175">
        <v>58.92</v>
      </c>
      <c r="I1975" s="84">
        <v>73.650000000000006</v>
      </c>
      <c r="J1975" s="84">
        <v>77.599999999999994</v>
      </c>
      <c r="K1975" s="185">
        <v>148.79</v>
      </c>
      <c r="L1975" s="185">
        <f t="shared" si="198"/>
        <v>197.89070000000001</v>
      </c>
      <c r="M1975" s="185">
        <f t="shared" si="195"/>
        <v>435.75532140000001</v>
      </c>
      <c r="N1975" s="186">
        <f t="shared" si="199"/>
        <v>544.69415175000006</v>
      </c>
      <c r="O1975" s="398">
        <f t="shared" si="200"/>
        <v>575.19702424800005</v>
      </c>
    </row>
    <row r="1976" spans="2:15" x14ac:dyDescent="0.25">
      <c r="B1976" s="59" t="s">
        <v>1688</v>
      </c>
      <c r="C1976" s="84" t="s">
        <v>1689</v>
      </c>
      <c r="D1976" s="175" t="s">
        <v>126</v>
      </c>
      <c r="E1976" s="175"/>
      <c r="F1976" s="84">
        <v>1.42</v>
      </c>
      <c r="G1976" s="175">
        <v>18.23</v>
      </c>
      <c r="H1976" s="175">
        <v>62.9</v>
      </c>
      <c r="I1976" s="84">
        <v>78.63</v>
      </c>
      <c r="J1976" s="84">
        <v>83</v>
      </c>
      <c r="K1976" s="185">
        <v>148.79</v>
      </c>
      <c r="L1976" s="185">
        <f t="shared" si="198"/>
        <v>211.28179999999998</v>
      </c>
      <c r="M1976" s="185">
        <f t="shared" si="195"/>
        <v>465.24252359999991</v>
      </c>
      <c r="N1976" s="186">
        <f t="shared" si="199"/>
        <v>581.55315449999989</v>
      </c>
      <c r="O1976" s="398">
        <f t="shared" si="200"/>
        <v>614.12013115199989</v>
      </c>
    </row>
    <row r="1977" spans="2:15" x14ac:dyDescent="0.25">
      <c r="B1977" s="59" t="s">
        <v>1690</v>
      </c>
      <c r="C1977" s="84" t="s">
        <v>277</v>
      </c>
      <c r="D1977" s="175" t="s">
        <v>126</v>
      </c>
      <c r="E1977" s="175"/>
      <c r="F1977" s="84">
        <v>0.6</v>
      </c>
      <c r="G1977" s="175">
        <v>7.7</v>
      </c>
      <c r="H1977" s="175">
        <v>26.58</v>
      </c>
      <c r="I1977" s="84">
        <v>33.22</v>
      </c>
      <c r="J1977" s="84">
        <v>35.1</v>
      </c>
      <c r="K1977" s="185">
        <v>148.79</v>
      </c>
      <c r="L1977" s="185">
        <f t="shared" si="198"/>
        <v>89.273999999999987</v>
      </c>
      <c r="M1977" s="185">
        <f t="shared" si="195"/>
        <v>196.58134799999996</v>
      </c>
      <c r="N1977" s="186">
        <f t="shared" si="199"/>
        <v>245.72668499999995</v>
      </c>
      <c r="O1977" s="398">
        <f t="shared" si="200"/>
        <v>259.48737935999998</v>
      </c>
    </row>
    <row r="1978" spans="2:15" x14ac:dyDescent="0.25">
      <c r="B1978" s="59" t="s">
        <v>1691</v>
      </c>
      <c r="C1978" s="84" t="s">
        <v>280</v>
      </c>
      <c r="D1978" s="175" t="s">
        <v>126</v>
      </c>
      <c r="E1978" s="175"/>
      <c r="F1978" s="84">
        <v>0.86</v>
      </c>
      <c r="G1978" s="175">
        <v>11.04</v>
      </c>
      <c r="H1978" s="175">
        <v>38.1</v>
      </c>
      <c r="I1978" s="84">
        <v>47.62</v>
      </c>
      <c r="J1978" s="84">
        <v>50.3</v>
      </c>
      <c r="K1978" s="185">
        <v>148.79</v>
      </c>
      <c r="L1978" s="185">
        <f t="shared" si="198"/>
        <v>127.95939999999999</v>
      </c>
      <c r="M1978" s="185">
        <f t="shared" si="195"/>
        <v>281.76659879999994</v>
      </c>
      <c r="N1978" s="186">
        <f t="shared" si="199"/>
        <v>352.20824849999991</v>
      </c>
      <c r="O1978" s="398">
        <f t="shared" si="200"/>
        <v>371.93191041599999</v>
      </c>
    </row>
    <row r="1979" spans="2:15" ht="30" x14ac:dyDescent="0.25">
      <c r="B1979" s="59" t="s">
        <v>1692</v>
      </c>
      <c r="C1979" s="84" t="s">
        <v>1514</v>
      </c>
      <c r="D1979" s="175" t="s">
        <v>126</v>
      </c>
      <c r="E1979" s="175"/>
      <c r="F1979" s="84">
        <v>1</v>
      </c>
      <c r="G1979" s="175">
        <v>12.84</v>
      </c>
      <c r="H1979" s="175">
        <v>44.3</v>
      </c>
      <c r="I1979" s="84">
        <v>55.37</v>
      </c>
      <c r="J1979" s="84">
        <v>58.5</v>
      </c>
      <c r="K1979" s="185">
        <v>148.79</v>
      </c>
      <c r="L1979" s="185">
        <f t="shared" si="198"/>
        <v>148.79</v>
      </c>
      <c r="M1979" s="185">
        <f t="shared" ref="M1979:M2008" si="201">L1979*2.202</f>
        <v>327.63558</v>
      </c>
      <c r="N1979" s="186">
        <f t="shared" si="199"/>
        <v>409.54447500000003</v>
      </c>
      <c r="O1979" s="398">
        <f t="shared" si="200"/>
        <v>432.47896560000004</v>
      </c>
    </row>
    <row r="1980" spans="2:15" x14ac:dyDescent="0.25">
      <c r="B1980" s="59" t="s">
        <v>1693</v>
      </c>
      <c r="C1980" s="84" t="s">
        <v>1058</v>
      </c>
      <c r="D1980" s="175" t="s">
        <v>126</v>
      </c>
      <c r="E1980" s="175"/>
      <c r="F1980" s="84">
        <v>1.5</v>
      </c>
      <c r="G1980" s="175">
        <v>19.260000000000002</v>
      </c>
      <c r="H1980" s="175">
        <v>66.45</v>
      </c>
      <c r="I1980" s="84">
        <v>83.06</v>
      </c>
      <c r="J1980" s="84">
        <v>87.7</v>
      </c>
      <c r="K1980" s="185">
        <v>148.79</v>
      </c>
      <c r="L1980" s="185">
        <f t="shared" si="198"/>
        <v>223.185</v>
      </c>
      <c r="M1980" s="185">
        <f t="shared" si="201"/>
        <v>491.45337000000001</v>
      </c>
      <c r="N1980" s="186">
        <f t="shared" si="199"/>
        <v>614.31671249999999</v>
      </c>
      <c r="O1980" s="398">
        <f t="shared" si="200"/>
        <v>648.71844840000006</v>
      </c>
    </row>
    <row r="1981" spans="2:15" x14ac:dyDescent="0.25">
      <c r="B1981" s="59" t="s">
        <v>1694</v>
      </c>
      <c r="C1981" s="84" t="s">
        <v>625</v>
      </c>
      <c r="D1981" s="175" t="s">
        <v>126</v>
      </c>
      <c r="E1981" s="175"/>
      <c r="F1981" s="84">
        <v>1.7</v>
      </c>
      <c r="G1981" s="175">
        <v>21.63</v>
      </c>
      <c r="H1981" s="175">
        <v>75.31</v>
      </c>
      <c r="I1981" s="84">
        <v>94.13</v>
      </c>
      <c r="J1981" s="84">
        <v>99.4</v>
      </c>
      <c r="K1981" s="185">
        <v>148.79</v>
      </c>
      <c r="L1981" s="185">
        <f t="shared" si="198"/>
        <v>252.94299999999998</v>
      </c>
      <c r="M1981" s="185">
        <f t="shared" si="201"/>
        <v>556.98048599999993</v>
      </c>
      <c r="N1981" s="186">
        <f t="shared" si="199"/>
        <v>696.22560749999991</v>
      </c>
      <c r="O1981" s="398">
        <f t="shared" si="200"/>
        <v>735.21424151999986</v>
      </c>
    </row>
    <row r="1982" spans="2:15" x14ac:dyDescent="0.25">
      <c r="B1982" s="59" t="s">
        <v>1695</v>
      </c>
      <c r="C1982" s="84" t="s">
        <v>105</v>
      </c>
      <c r="D1982" s="175" t="s">
        <v>126</v>
      </c>
      <c r="E1982" s="175"/>
      <c r="F1982" s="84">
        <v>1.3</v>
      </c>
      <c r="G1982" s="175">
        <v>16.690000000000001</v>
      </c>
      <c r="H1982" s="175">
        <v>57.59</v>
      </c>
      <c r="I1982" s="84">
        <v>71.98</v>
      </c>
      <c r="J1982" s="84">
        <v>76</v>
      </c>
      <c r="K1982" s="185">
        <v>148.79</v>
      </c>
      <c r="L1982" s="185">
        <f t="shared" si="198"/>
        <v>193.42699999999999</v>
      </c>
      <c r="M1982" s="185">
        <f t="shared" si="201"/>
        <v>425.92625399999997</v>
      </c>
      <c r="N1982" s="186">
        <f t="shared" si="199"/>
        <v>532.40781749999996</v>
      </c>
      <c r="O1982" s="398">
        <f t="shared" si="200"/>
        <v>562.22265528000003</v>
      </c>
    </row>
    <row r="1983" spans="2:15" x14ac:dyDescent="0.25">
      <c r="B1983" s="59" t="s">
        <v>1696</v>
      </c>
      <c r="C1983" s="84" t="s">
        <v>1058</v>
      </c>
      <c r="D1983" s="175" t="s">
        <v>126</v>
      </c>
      <c r="E1983" s="175"/>
      <c r="F1983" s="84">
        <v>0.33</v>
      </c>
      <c r="G1983" s="175">
        <v>4.24</v>
      </c>
      <c r="H1983" s="175">
        <v>14.62</v>
      </c>
      <c r="I1983" s="84">
        <v>18.27</v>
      </c>
      <c r="J1983" s="84">
        <v>19.3</v>
      </c>
      <c r="K1983" s="185">
        <v>148.79</v>
      </c>
      <c r="L1983" s="185">
        <f t="shared" si="198"/>
        <v>49.100699999999996</v>
      </c>
      <c r="M1983" s="185">
        <f t="shared" si="201"/>
        <v>108.1197414</v>
      </c>
      <c r="N1983" s="186">
        <f t="shared" si="199"/>
        <v>135.14967675</v>
      </c>
      <c r="O1983" s="398">
        <f t="shared" si="200"/>
        <v>142.71805864799998</v>
      </c>
    </row>
    <row r="1984" spans="2:15" ht="30" x14ac:dyDescent="0.25">
      <c r="B1984" s="59" t="s">
        <v>1697</v>
      </c>
      <c r="C1984" s="84"/>
      <c r="D1984" s="175" t="s">
        <v>126</v>
      </c>
      <c r="E1984" s="175"/>
      <c r="F1984" s="185">
        <v>1.5</v>
      </c>
      <c r="G1984" s="175">
        <v>19.260000000000002</v>
      </c>
      <c r="H1984" s="175">
        <v>66.45</v>
      </c>
      <c r="I1984" s="84">
        <v>83.06</v>
      </c>
      <c r="J1984" s="84">
        <v>87.7</v>
      </c>
      <c r="K1984" s="185">
        <v>148.79</v>
      </c>
      <c r="L1984" s="185">
        <f t="shared" si="198"/>
        <v>223.185</v>
      </c>
      <c r="M1984" s="185">
        <f t="shared" si="201"/>
        <v>491.45337000000001</v>
      </c>
      <c r="N1984" s="186">
        <f t="shared" si="199"/>
        <v>614.31671249999999</v>
      </c>
      <c r="O1984" s="398">
        <f t="shared" si="200"/>
        <v>648.71844840000006</v>
      </c>
    </row>
    <row r="1985" spans="2:15" ht="30" x14ac:dyDescent="0.25">
      <c r="B1985" s="44" t="s">
        <v>1698</v>
      </c>
      <c r="C1985" s="174" t="s">
        <v>105</v>
      </c>
      <c r="D1985" s="175" t="s">
        <v>126</v>
      </c>
      <c r="E1985" s="219"/>
      <c r="F1985" s="174">
        <v>0.5</v>
      </c>
      <c r="G1985" s="219">
        <v>6.42</v>
      </c>
      <c r="H1985" s="219">
        <v>22.15</v>
      </c>
      <c r="I1985" s="174">
        <v>27.69</v>
      </c>
      <c r="J1985" s="174">
        <v>29.2</v>
      </c>
      <c r="K1985" s="185">
        <v>148.79</v>
      </c>
      <c r="L1985" s="222">
        <f t="shared" si="198"/>
        <v>74.394999999999996</v>
      </c>
      <c r="M1985" s="185">
        <f t="shared" si="201"/>
        <v>163.81779</v>
      </c>
      <c r="N1985" s="223">
        <f t="shared" si="199"/>
        <v>204.77223750000002</v>
      </c>
      <c r="O1985" s="402">
        <f t="shared" si="200"/>
        <v>216.23948280000002</v>
      </c>
    </row>
    <row r="1986" spans="2:15" x14ac:dyDescent="0.25">
      <c r="B1986" s="59" t="s">
        <v>1699</v>
      </c>
      <c r="C1986" s="84" t="s">
        <v>1058</v>
      </c>
      <c r="D1986" s="175" t="s">
        <v>126</v>
      </c>
      <c r="E1986" s="175"/>
      <c r="F1986" s="84">
        <v>0.33</v>
      </c>
      <c r="G1986" s="175">
        <v>4.24</v>
      </c>
      <c r="H1986" s="175">
        <v>14.62</v>
      </c>
      <c r="I1986" s="84">
        <v>18.27</v>
      </c>
      <c r="J1986" s="84">
        <v>19.3</v>
      </c>
      <c r="K1986" s="185">
        <v>148.79</v>
      </c>
      <c r="L1986" s="185">
        <f t="shared" ref="L1986:L2008" si="202">F1986*K1986</f>
        <v>49.100699999999996</v>
      </c>
      <c r="M1986" s="185">
        <f t="shared" si="201"/>
        <v>108.1197414</v>
      </c>
      <c r="N1986" s="186">
        <f t="shared" ref="N1986:N2008" si="203">M1986*$N$2</f>
        <v>135.14967675</v>
      </c>
      <c r="O1986" s="398">
        <f t="shared" ref="O1986:O2008" si="204">M1986*$N$1*$N$3</f>
        <v>142.71805864799998</v>
      </c>
    </row>
    <row r="1987" spans="2:15" x14ac:dyDescent="0.25">
      <c r="B1987" s="59" t="s">
        <v>1700</v>
      </c>
      <c r="C1987" s="84" t="s">
        <v>105</v>
      </c>
      <c r="D1987" s="175" t="s">
        <v>126</v>
      </c>
      <c r="E1987" s="175"/>
      <c r="F1987" s="84">
        <v>1.5</v>
      </c>
      <c r="G1987" s="175">
        <v>19.260000000000002</v>
      </c>
      <c r="H1987" s="175">
        <v>66.45</v>
      </c>
      <c r="I1987" s="84">
        <v>83.06</v>
      </c>
      <c r="J1987" s="84">
        <v>87.7</v>
      </c>
      <c r="K1987" s="185">
        <v>148.79</v>
      </c>
      <c r="L1987" s="185">
        <f t="shared" si="202"/>
        <v>223.185</v>
      </c>
      <c r="M1987" s="185">
        <f t="shared" si="201"/>
        <v>491.45337000000001</v>
      </c>
      <c r="N1987" s="186">
        <f t="shared" si="203"/>
        <v>614.31671249999999</v>
      </c>
      <c r="O1987" s="398">
        <f t="shared" si="204"/>
        <v>648.71844840000006</v>
      </c>
    </row>
    <row r="1988" spans="2:15" x14ac:dyDescent="0.25">
      <c r="B1988" s="59" t="s">
        <v>1701</v>
      </c>
      <c r="C1988" s="84" t="s">
        <v>105</v>
      </c>
      <c r="D1988" s="175" t="s">
        <v>126</v>
      </c>
      <c r="E1988" s="175"/>
      <c r="F1988" s="84">
        <v>1.03</v>
      </c>
      <c r="G1988" s="175">
        <v>13.23</v>
      </c>
      <c r="H1988" s="175">
        <v>45.63</v>
      </c>
      <c r="I1988" s="84">
        <v>57.03</v>
      </c>
      <c r="J1988" s="84">
        <v>60.2</v>
      </c>
      <c r="K1988" s="185">
        <v>148.79</v>
      </c>
      <c r="L1988" s="185">
        <f t="shared" si="202"/>
        <v>153.25370000000001</v>
      </c>
      <c r="M1988" s="185">
        <f t="shared" si="201"/>
        <v>337.46464739999999</v>
      </c>
      <c r="N1988" s="186">
        <f t="shared" si="203"/>
        <v>421.83080925000002</v>
      </c>
      <c r="O1988" s="398">
        <f t="shared" si="204"/>
        <v>445.453334568</v>
      </c>
    </row>
    <row r="1989" spans="2:15" x14ac:dyDescent="0.25">
      <c r="B1989" s="59" t="s">
        <v>1702</v>
      </c>
      <c r="C1989" s="84" t="s">
        <v>105</v>
      </c>
      <c r="D1989" s="175" t="s">
        <v>126</v>
      </c>
      <c r="E1989" s="175"/>
      <c r="F1989" s="84">
        <v>0.3</v>
      </c>
      <c r="G1989" s="175">
        <v>3.85</v>
      </c>
      <c r="H1989" s="175">
        <v>13.29</v>
      </c>
      <c r="I1989" s="84">
        <v>16.61</v>
      </c>
      <c r="J1989" s="84">
        <v>17.5</v>
      </c>
      <c r="K1989" s="185">
        <v>148.79</v>
      </c>
      <c r="L1989" s="185">
        <f t="shared" si="202"/>
        <v>44.636999999999993</v>
      </c>
      <c r="M1989" s="185">
        <f t="shared" si="201"/>
        <v>98.290673999999981</v>
      </c>
      <c r="N1989" s="186">
        <f t="shared" si="203"/>
        <v>122.86334249999997</v>
      </c>
      <c r="O1989" s="398">
        <f t="shared" si="204"/>
        <v>129.74368967999999</v>
      </c>
    </row>
    <row r="1990" spans="2:15" x14ac:dyDescent="0.25">
      <c r="B1990" s="59" t="s">
        <v>1703</v>
      </c>
      <c r="C1990" s="84" t="s">
        <v>105</v>
      </c>
      <c r="D1990" s="175" t="s">
        <v>126</v>
      </c>
      <c r="E1990" s="175"/>
      <c r="F1990" s="84">
        <v>0.64</v>
      </c>
      <c r="G1990" s="175">
        <v>8.2200000000000006</v>
      </c>
      <c r="H1990" s="175">
        <v>28.35</v>
      </c>
      <c r="I1990" s="84">
        <v>35.44</v>
      </c>
      <c r="J1990" s="84">
        <v>37.4</v>
      </c>
      <c r="K1990" s="185">
        <v>148.79</v>
      </c>
      <c r="L1990" s="185">
        <f t="shared" si="202"/>
        <v>95.2256</v>
      </c>
      <c r="M1990" s="185">
        <f t="shared" si="201"/>
        <v>209.68677120000001</v>
      </c>
      <c r="N1990" s="186">
        <f t="shared" si="203"/>
        <v>262.10846400000003</v>
      </c>
      <c r="O1990" s="398">
        <f t="shared" si="204"/>
        <v>276.78653798400001</v>
      </c>
    </row>
    <row r="1991" spans="2:15" x14ac:dyDescent="0.25">
      <c r="B1991" s="59" t="s">
        <v>1704</v>
      </c>
      <c r="C1991" s="84" t="s">
        <v>105</v>
      </c>
      <c r="D1991" s="175" t="s">
        <v>126</v>
      </c>
      <c r="E1991" s="175"/>
      <c r="F1991" s="84">
        <v>0.21</v>
      </c>
      <c r="G1991" s="175">
        <v>2.7</v>
      </c>
      <c r="H1991" s="175">
        <v>9.3000000000000007</v>
      </c>
      <c r="I1991" s="84">
        <v>11.63</v>
      </c>
      <c r="J1991" s="84">
        <v>12.3</v>
      </c>
      <c r="K1991" s="185">
        <v>148.79</v>
      </c>
      <c r="L1991" s="185">
        <f t="shared" si="202"/>
        <v>31.245899999999999</v>
      </c>
      <c r="M1991" s="185">
        <f t="shared" si="201"/>
        <v>68.803471799999997</v>
      </c>
      <c r="N1991" s="186">
        <f t="shared" si="203"/>
        <v>86.00433975</v>
      </c>
      <c r="O1991" s="398">
        <f t="shared" si="204"/>
        <v>90.820582775999995</v>
      </c>
    </row>
    <row r="1992" spans="2:15" x14ac:dyDescent="0.25">
      <c r="B1992" s="59" t="s">
        <v>1705</v>
      </c>
      <c r="C1992" s="84" t="s">
        <v>105</v>
      </c>
      <c r="D1992" s="175" t="s">
        <v>126</v>
      </c>
      <c r="E1992" s="175"/>
      <c r="F1992" s="84">
        <v>0.6</v>
      </c>
      <c r="G1992" s="175">
        <v>7.7</v>
      </c>
      <c r="H1992" s="175">
        <v>26.58</v>
      </c>
      <c r="I1992" s="84">
        <v>33.22</v>
      </c>
      <c r="J1992" s="84">
        <v>35.1</v>
      </c>
      <c r="K1992" s="185">
        <v>148.79</v>
      </c>
      <c r="L1992" s="185">
        <f t="shared" si="202"/>
        <v>89.273999999999987</v>
      </c>
      <c r="M1992" s="185">
        <f t="shared" si="201"/>
        <v>196.58134799999996</v>
      </c>
      <c r="N1992" s="186">
        <f t="shared" si="203"/>
        <v>245.72668499999995</v>
      </c>
      <c r="O1992" s="398">
        <f t="shared" si="204"/>
        <v>259.48737935999998</v>
      </c>
    </row>
    <row r="1993" spans="2:15" x14ac:dyDescent="0.25">
      <c r="B1993" s="59" t="s">
        <v>1706</v>
      </c>
      <c r="C1993" s="84" t="s">
        <v>105</v>
      </c>
      <c r="D1993" s="175" t="s">
        <v>126</v>
      </c>
      <c r="E1993" s="175"/>
      <c r="F1993" s="84">
        <v>0.7</v>
      </c>
      <c r="G1993" s="175">
        <v>8.99</v>
      </c>
      <c r="H1993" s="175">
        <v>31.01</v>
      </c>
      <c r="I1993" s="84">
        <v>36.76</v>
      </c>
      <c r="J1993" s="84">
        <v>40.9</v>
      </c>
      <c r="K1993" s="185">
        <v>148.79</v>
      </c>
      <c r="L1993" s="185">
        <f t="shared" si="202"/>
        <v>104.15299999999999</v>
      </c>
      <c r="M1993" s="185">
        <f t="shared" si="201"/>
        <v>229.34490599999998</v>
      </c>
      <c r="N1993" s="186">
        <f t="shared" si="203"/>
        <v>286.68113249999999</v>
      </c>
      <c r="O1993" s="398">
        <f t="shared" si="204"/>
        <v>302.73527591999999</v>
      </c>
    </row>
    <row r="1994" spans="2:15" x14ac:dyDescent="0.25">
      <c r="B1994" s="59" t="s">
        <v>1707</v>
      </c>
      <c r="C1994" s="84" t="s">
        <v>105</v>
      </c>
      <c r="D1994" s="175" t="s">
        <v>126</v>
      </c>
      <c r="E1994" s="175"/>
      <c r="F1994" s="84">
        <v>0.62</v>
      </c>
      <c r="G1994" s="175">
        <v>7.96</v>
      </c>
      <c r="H1994" s="175">
        <v>27.46</v>
      </c>
      <c r="I1994" s="84">
        <v>34.33</v>
      </c>
      <c r="J1994" s="84">
        <v>36.299999999999997</v>
      </c>
      <c r="K1994" s="185">
        <v>148.79</v>
      </c>
      <c r="L1994" s="185">
        <f t="shared" si="202"/>
        <v>92.249799999999993</v>
      </c>
      <c r="M1994" s="185">
        <f t="shared" si="201"/>
        <v>203.13405959999997</v>
      </c>
      <c r="N1994" s="186">
        <f t="shared" si="203"/>
        <v>253.91757449999997</v>
      </c>
      <c r="O1994" s="398">
        <f t="shared" si="204"/>
        <v>268.13695867199999</v>
      </c>
    </row>
    <row r="1995" spans="2:15" x14ac:dyDescent="0.25">
      <c r="B1995" s="59" t="s">
        <v>1708</v>
      </c>
      <c r="C1995" s="84" t="s">
        <v>105</v>
      </c>
      <c r="D1995" s="175" t="s">
        <v>126</v>
      </c>
      <c r="E1995" s="175"/>
      <c r="F1995" s="84">
        <v>0.35</v>
      </c>
      <c r="G1995" s="175">
        <v>4.49</v>
      </c>
      <c r="H1995" s="175">
        <v>15.5</v>
      </c>
      <c r="I1995" s="84">
        <v>19.38</v>
      </c>
      <c r="J1995" s="84">
        <v>20.5</v>
      </c>
      <c r="K1995" s="185">
        <v>148.79</v>
      </c>
      <c r="L1995" s="185">
        <f t="shared" si="202"/>
        <v>52.076499999999996</v>
      </c>
      <c r="M1995" s="185">
        <f t="shared" si="201"/>
        <v>114.67245299999999</v>
      </c>
      <c r="N1995" s="186">
        <f t="shared" si="203"/>
        <v>143.34056624999999</v>
      </c>
      <c r="O1995" s="398">
        <f t="shared" si="204"/>
        <v>151.36763796</v>
      </c>
    </row>
    <row r="1996" spans="2:15" x14ac:dyDescent="0.25">
      <c r="B1996" s="59" t="s">
        <v>1709</v>
      </c>
      <c r="C1996" s="84" t="s">
        <v>105</v>
      </c>
      <c r="D1996" s="175" t="s">
        <v>126</v>
      </c>
      <c r="E1996" s="175"/>
      <c r="F1996" s="84">
        <v>0.25</v>
      </c>
      <c r="G1996" s="175">
        <v>3.21</v>
      </c>
      <c r="H1996" s="175">
        <v>11.07</v>
      </c>
      <c r="I1996" s="84">
        <v>13.84</v>
      </c>
      <c r="J1996" s="84">
        <v>14.6</v>
      </c>
      <c r="K1996" s="185">
        <v>148.79</v>
      </c>
      <c r="L1996" s="185">
        <f t="shared" si="202"/>
        <v>37.197499999999998</v>
      </c>
      <c r="M1996" s="185">
        <f t="shared" si="201"/>
        <v>81.908895000000001</v>
      </c>
      <c r="N1996" s="186">
        <f t="shared" si="203"/>
        <v>102.38611875000001</v>
      </c>
      <c r="O1996" s="398">
        <f t="shared" si="204"/>
        <v>108.11974140000001</v>
      </c>
    </row>
    <row r="1997" spans="2:15" x14ac:dyDescent="0.25">
      <c r="B1997" s="59" t="s">
        <v>1710</v>
      </c>
      <c r="C1997" s="84" t="s">
        <v>105</v>
      </c>
      <c r="D1997" s="175" t="s">
        <v>126</v>
      </c>
      <c r="E1997" s="175"/>
      <c r="F1997" s="84">
        <v>0.26</v>
      </c>
      <c r="G1997" s="175">
        <v>3.34</v>
      </c>
      <c r="H1997" s="175">
        <v>11.52</v>
      </c>
      <c r="I1997" s="84">
        <v>14.4</v>
      </c>
      <c r="J1997" s="84">
        <v>15.2</v>
      </c>
      <c r="K1997" s="185">
        <v>148.79</v>
      </c>
      <c r="L1997" s="185">
        <f t="shared" si="202"/>
        <v>38.685400000000001</v>
      </c>
      <c r="M1997" s="185">
        <f t="shared" si="201"/>
        <v>85.185250800000006</v>
      </c>
      <c r="N1997" s="186">
        <f t="shared" si="203"/>
        <v>106.48156350000001</v>
      </c>
      <c r="O1997" s="398">
        <f t="shared" si="204"/>
        <v>112.444531056</v>
      </c>
    </row>
    <row r="1998" spans="2:15" x14ac:dyDescent="0.25">
      <c r="B1998" s="59" t="s">
        <v>1711</v>
      </c>
      <c r="C1998" s="84" t="s">
        <v>105</v>
      </c>
      <c r="D1998" s="175" t="s">
        <v>126</v>
      </c>
      <c r="E1998" s="175"/>
      <c r="F1998" s="84">
        <v>0.8</v>
      </c>
      <c r="G1998" s="175">
        <v>10.27</v>
      </c>
      <c r="H1998" s="175">
        <v>35.44</v>
      </c>
      <c r="I1998" s="84">
        <v>44.3</v>
      </c>
      <c r="J1998" s="84">
        <v>46.8</v>
      </c>
      <c r="K1998" s="185">
        <v>148.79</v>
      </c>
      <c r="L1998" s="185">
        <f t="shared" si="202"/>
        <v>119.032</v>
      </c>
      <c r="M1998" s="185">
        <f t="shared" si="201"/>
        <v>262.10846399999997</v>
      </c>
      <c r="N1998" s="186">
        <f t="shared" si="203"/>
        <v>327.63557999999995</v>
      </c>
      <c r="O1998" s="398">
        <f t="shared" si="204"/>
        <v>345.98317248000001</v>
      </c>
    </row>
    <row r="1999" spans="2:15" x14ac:dyDescent="0.25">
      <c r="B1999" s="59" t="s">
        <v>1712</v>
      </c>
      <c r="C1999" s="84" t="s">
        <v>105</v>
      </c>
      <c r="D1999" s="175" t="s">
        <v>126</v>
      </c>
      <c r="E1999" s="175"/>
      <c r="F1999" s="84">
        <v>1.5</v>
      </c>
      <c r="G1999" s="175">
        <v>19.260000000000002</v>
      </c>
      <c r="H1999" s="175">
        <v>66.45</v>
      </c>
      <c r="I1999" s="84">
        <v>83.06</v>
      </c>
      <c r="J1999" s="84">
        <v>87.7</v>
      </c>
      <c r="K1999" s="185">
        <v>148.79</v>
      </c>
      <c r="L1999" s="185">
        <f t="shared" si="202"/>
        <v>223.185</v>
      </c>
      <c r="M1999" s="185">
        <f t="shared" si="201"/>
        <v>491.45337000000001</v>
      </c>
      <c r="N1999" s="186">
        <f t="shared" si="203"/>
        <v>614.31671249999999</v>
      </c>
      <c r="O1999" s="398">
        <f t="shared" si="204"/>
        <v>648.71844840000006</v>
      </c>
    </row>
    <row r="2000" spans="2:15" x14ac:dyDescent="0.25">
      <c r="B2000" s="59" t="s">
        <v>1713</v>
      </c>
      <c r="C2000" s="84" t="s">
        <v>105</v>
      </c>
      <c r="D2000" s="175" t="s">
        <v>126</v>
      </c>
      <c r="E2000" s="175"/>
      <c r="F2000" s="84">
        <v>2.5</v>
      </c>
      <c r="G2000" s="175">
        <v>32.1</v>
      </c>
      <c r="H2000" s="175">
        <v>110.75</v>
      </c>
      <c r="I2000" s="84">
        <v>138.43</v>
      </c>
      <c r="J2000" s="84">
        <v>146.19999999999999</v>
      </c>
      <c r="K2000" s="185">
        <v>148.79</v>
      </c>
      <c r="L2000" s="185">
        <f t="shared" si="202"/>
        <v>371.97499999999997</v>
      </c>
      <c r="M2000" s="185">
        <f t="shared" si="201"/>
        <v>819.08894999999995</v>
      </c>
      <c r="N2000" s="186">
        <f t="shared" si="203"/>
        <v>1023.8611874999999</v>
      </c>
      <c r="O2000" s="398">
        <f t="shared" si="204"/>
        <v>1081.197414</v>
      </c>
    </row>
    <row r="2001" spans="2:15" x14ac:dyDescent="0.25">
      <c r="B2001" s="59" t="s">
        <v>1714</v>
      </c>
      <c r="C2001" s="84" t="s">
        <v>105</v>
      </c>
      <c r="D2001" s="175" t="s">
        <v>126</v>
      </c>
      <c r="E2001" s="175"/>
      <c r="F2001" s="84">
        <v>2</v>
      </c>
      <c r="G2001" s="175">
        <v>25.68</v>
      </c>
      <c r="H2001" s="175">
        <v>88.6</v>
      </c>
      <c r="I2001" s="84">
        <v>110.75</v>
      </c>
      <c r="J2001" s="84">
        <v>116.9</v>
      </c>
      <c r="K2001" s="185">
        <v>148.79</v>
      </c>
      <c r="L2001" s="185">
        <f t="shared" si="202"/>
        <v>297.58</v>
      </c>
      <c r="M2001" s="185">
        <f t="shared" si="201"/>
        <v>655.27116000000001</v>
      </c>
      <c r="N2001" s="186">
        <f t="shared" si="203"/>
        <v>819.08895000000007</v>
      </c>
      <c r="O2001" s="398">
        <f t="shared" si="204"/>
        <v>864.95793120000008</v>
      </c>
    </row>
    <row r="2002" spans="2:15" x14ac:dyDescent="0.25">
      <c r="B2002" s="59" t="s">
        <v>1715</v>
      </c>
      <c r="C2002" s="84" t="s">
        <v>105</v>
      </c>
      <c r="D2002" s="175" t="s">
        <v>126</v>
      </c>
      <c r="E2002" s="175"/>
      <c r="F2002" s="84">
        <v>0.5</v>
      </c>
      <c r="G2002" s="175">
        <v>6.42</v>
      </c>
      <c r="H2002" s="175">
        <v>22.15</v>
      </c>
      <c r="I2002" s="84">
        <v>27.69</v>
      </c>
      <c r="J2002" s="84">
        <v>29.2</v>
      </c>
      <c r="K2002" s="185">
        <v>148.79</v>
      </c>
      <c r="L2002" s="185">
        <f t="shared" si="202"/>
        <v>74.394999999999996</v>
      </c>
      <c r="M2002" s="185">
        <f t="shared" si="201"/>
        <v>163.81779</v>
      </c>
      <c r="N2002" s="186">
        <f t="shared" si="203"/>
        <v>204.77223750000002</v>
      </c>
      <c r="O2002" s="398">
        <f t="shared" si="204"/>
        <v>216.23948280000002</v>
      </c>
    </row>
    <row r="2003" spans="2:15" ht="15" customHeight="1" x14ac:dyDescent="0.25">
      <c r="B2003" s="474" t="s">
        <v>1716</v>
      </c>
      <c r="C2003" s="84" t="s">
        <v>105</v>
      </c>
      <c r="D2003" s="175" t="s">
        <v>563</v>
      </c>
      <c r="E2003" s="175"/>
      <c r="F2003" s="84">
        <v>3</v>
      </c>
      <c r="G2003" s="175">
        <v>38.520000000000003</v>
      </c>
      <c r="H2003" s="175">
        <v>188.89</v>
      </c>
      <c r="I2003" s="84">
        <v>236.11</v>
      </c>
      <c r="J2003" s="84">
        <v>249.3</v>
      </c>
      <c r="K2003" s="185">
        <v>148.79</v>
      </c>
      <c r="L2003" s="185">
        <f t="shared" si="202"/>
        <v>446.37</v>
      </c>
      <c r="M2003" s="185">
        <f t="shared" si="201"/>
        <v>982.90674000000001</v>
      </c>
      <c r="N2003" s="186">
        <f t="shared" si="203"/>
        <v>1228.633425</v>
      </c>
      <c r="O2003" s="398">
        <f t="shared" si="204"/>
        <v>1297.4368968000001</v>
      </c>
    </row>
    <row r="2004" spans="2:15" x14ac:dyDescent="0.25">
      <c r="B2004" s="474"/>
      <c r="C2004" s="84"/>
      <c r="D2004" s="175" t="s">
        <v>1717</v>
      </c>
      <c r="E2004" s="175"/>
      <c r="F2004" s="84">
        <v>1</v>
      </c>
      <c r="G2004" s="175">
        <v>16.23</v>
      </c>
      <c r="H2004" s="175"/>
      <c r="I2004" s="84"/>
      <c r="J2004" s="84"/>
      <c r="K2004" s="185">
        <v>153.06</v>
      </c>
      <c r="L2004" s="185">
        <f t="shared" si="202"/>
        <v>153.06</v>
      </c>
      <c r="M2004" s="185">
        <f t="shared" si="201"/>
        <v>337.03811999999999</v>
      </c>
      <c r="N2004" s="186">
        <f t="shared" si="203"/>
        <v>421.29764999999998</v>
      </c>
      <c r="O2004" s="398">
        <f t="shared" si="204"/>
        <v>444.89031840000001</v>
      </c>
    </row>
    <row r="2005" spans="2:15" x14ac:dyDescent="0.25">
      <c r="B2005" s="59" t="s">
        <v>1718</v>
      </c>
      <c r="C2005" s="84" t="s">
        <v>105</v>
      </c>
      <c r="D2005" s="175" t="s">
        <v>126</v>
      </c>
      <c r="E2005" s="175"/>
      <c r="F2005" s="84">
        <v>1.5</v>
      </c>
      <c r="G2005" s="175">
        <v>19.260000000000002</v>
      </c>
      <c r="H2005" s="175">
        <v>66.45</v>
      </c>
      <c r="I2005" s="84">
        <v>83.06</v>
      </c>
      <c r="J2005" s="84">
        <v>87.7</v>
      </c>
      <c r="K2005" s="185">
        <v>148.79</v>
      </c>
      <c r="L2005" s="185">
        <f t="shared" si="202"/>
        <v>223.185</v>
      </c>
      <c r="M2005" s="185">
        <f t="shared" si="201"/>
        <v>491.45337000000001</v>
      </c>
      <c r="N2005" s="186">
        <f t="shared" si="203"/>
        <v>614.31671249999999</v>
      </c>
      <c r="O2005" s="398">
        <f t="shared" si="204"/>
        <v>648.71844840000006</v>
      </c>
    </row>
    <row r="2006" spans="2:15" x14ac:dyDescent="0.25">
      <c r="B2006" s="59" t="s">
        <v>1719</v>
      </c>
      <c r="C2006" s="84" t="s">
        <v>105</v>
      </c>
      <c r="D2006" s="175" t="s">
        <v>126</v>
      </c>
      <c r="E2006" s="175"/>
      <c r="F2006" s="84">
        <v>0.35</v>
      </c>
      <c r="G2006" s="175">
        <v>4.49</v>
      </c>
      <c r="H2006" s="175">
        <v>15.5</v>
      </c>
      <c r="I2006" s="84">
        <v>19.38</v>
      </c>
      <c r="J2006" s="84">
        <v>20.5</v>
      </c>
      <c r="K2006" s="185">
        <v>148.79</v>
      </c>
      <c r="L2006" s="185">
        <f t="shared" si="202"/>
        <v>52.076499999999996</v>
      </c>
      <c r="M2006" s="185">
        <f t="shared" si="201"/>
        <v>114.67245299999999</v>
      </c>
      <c r="N2006" s="186">
        <f t="shared" si="203"/>
        <v>143.34056624999999</v>
      </c>
      <c r="O2006" s="398">
        <f t="shared" si="204"/>
        <v>151.36763796</v>
      </c>
    </row>
    <row r="2007" spans="2:15" x14ac:dyDescent="0.25">
      <c r="B2007" s="59" t="s">
        <v>1720</v>
      </c>
      <c r="C2007" s="84" t="s">
        <v>105</v>
      </c>
      <c r="D2007" s="175" t="s">
        <v>126</v>
      </c>
      <c r="E2007" s="175"/>
      <c r="F2007" s="84">
        <v>0.33</v>
      </c>
      <c r="G2007" s="175">
        <v>4.24</v>
      </c>
      <c r="H2007" s="175">
        <v>14.62</v>
      </c>
      <c r="I2007" s="84">
        <v>18.27</v>
      </c>
      <c r="J2007" s="84">
        <v>19.3</v>
      </c>
      <c r="K2007" s="185">
        <v>148.79</v>
      </c>
      <c r="L2007" s="185">
        <f t="shared" si="202"/>
        <v>49.100699999999996</v>
      </c>
      <c r="M2007" s="185">
        <f t="shared" si="201"/>
        <v>108.1197414</v>
      </c>
      <c r="N2007" s="186">
        <f t="shared" si="203"/>
        <v>135.14967675</v>
      </c>
      <c r="O2007" s="398">
        <f t="shared" si="204"/>
        <v>142.71805864799998</v>
      </c>
    </row>
    <row r="2008" spans="2:15" x14ac:dyDescent="0.25">
      <c r="B2008" s="59" t="s">
        <v>1721</v>
      </c>
      <c r="C2008" s="84" t="s">
        <v>105</v>
      </c>
      <c r="D2008" s="175" t="s">
        <v>126</v>
      </c>
      <c r="E2008" s="175"/>
      <c r="F2008" s="84">
        <v>2.5</v>
      </c>
      <c r="G2008" s="175">
        <v>32.1</v>
      </c>
      <c r="H2008" s="175">
        <v>110.75</v>
      </c>
      <c r="I2008" s="84">
        <v>138.43</v>
      </c>
      <c r="J2008" s="84">
        <v>146.19999999999999</v>
      </c>
      <c r="K2008" s="185">
        <v>148.79</v>
      </c>
      <c r="L2008" s="185">
        <f t="shared" si="202"/>
        <v>371.97499999999997</v>
      </c>
      <c r="M2008" s="185">
        <f t="shared" si="201"/>
        <v>819.08894999999995</v>
      </c>
      <c r="N2008" s="186">
        <f t="shared" si="203"/>
        <v>1023.8611874999999</v>
      </c>
      <c r="O2008" s="398">
        <f t="shared" si="204"/>
        <v>1081.197414</v>
      </c>
    </row>
    <row r="2009" spans="2:15" x14ac:dyDescent="0.25">
      <c r="B2009" s="59" t="s">
        <v>1722</v>
      </c>
      <c r="C2009" s="84"/>
      <c r="D2009" s="175"/>
      <c r="E2009" s="175"/>
      <c r="F2009" s="84"/>
      <c r="G2009" s="175"/>
      <c r="H2009" s="175"/>
      <c r="I2009" s="84"/>
      <c r="J2009" s="84"/>
      <c r="K2009" s="185"/>
      <c r="L2009" s="185"/>
      <c r="M2009" s="185"/>
      <c r="N2009" s="254"/>
      <c r="O2009" s="407"/>
    </row>
    <row r="2010" spans="2:15" x14ac:dyDescent="0.25">
      <c r="B2010" s="59" t="s">
        <v>1723</v>
      </c>
      <c r="C2010" s="84" t="s">
        <v>1058</v>
      </c>
      <c r="D2010" s="175" t="s">
        <v>1724</v>
      </c>
      <c r="E2010" s="175"/>
      <c r="F2010" s="84">
        <v>1</v>
      </c>
      <c r="G2010" s="175">
        <v>17.12</v>
      </c>
      <c r="H2010" s="175">
        <v>59.06</v>
      </c>
      <c r="I2010" s="84">
        <v>73.83</v>
      </c>
      <c r="J2010" s="84">
        <v>78</v>
      </c>
      <c r="K2010" s="239">
        <v>200.09</v>
      </c>
      <c r="L2010" s="185">
        <f t="shared" ref="L2010:L2018" si="205">F2010*K2010</f>
        <v>200.09</v>
      </c>
      <c r="M2010" s="185">
        <f t="shared" ref="M2010:M2021" si="206">L2010*2.202</f>
        <v>440.59818000000001</v>
      </c>
      <c r="N2010" s="186">
        <f t="shared" ref="N2010:N2018" si="207">M2010*$N$2</f>
        <v>550.74772500000006</v>
      </c>
      <c r="O2010" s="398">
        <f t="shared" ref="O2010:O2018" si="208">M2010*$N$1*$N$3</f>
        <v>581.58959760000005</v>
      </c>
    </row>
    <row r="2011" spans="2:15" x14ac:dyDescent="0.25">
      <c r="B2011" s="59" t="s">
        <v>1725</v>
      </c>
      <c r="C2011" s="84"/>
      <c r="D2011" s="175" t="s">
        <v>1724</v>
      </c>
      <c r="E2011" s="175"/>
      <c r="F2011" s="84">
        <v>0.95</v>
      </c>
      <c r="G2011" s="175">
        <v>16.260000000000002</v>
      </c>
      <c r="H2011" s="175">
        <v>56.11</v>
      </c>
      <c r="I2011" s="84">
        <v>70.14</v>
      </c>
      <c r="J2011" s="84">
        <v>74.099999999999994</v>
      </c>
      <c r="K2011" s="239">
        <v>200.09</v>
      </c>
      <c r="L2011" s="185">
        <f t="shared" si="205"/>
        <v>190.0855</v>
      </c>
      <c r="M2011" s="185">
        <f t="shared" si="206"/>
        <v>418.56827099999998</v>
      </c>
      <c r="N2011" s="186">
        <f t="shared" si="207"/>
        <v>523.21033875000001</v>
      </c>
      <c r="O2011" s="398">
        <f t="shared" si="208"/>
        <v>552.51011772000004</v>
      </c>
    </row>
    <row r="2012" spans="2:15" ht="30" x14ac:dyDescent="0.25">
      <c r="B2012" s="59" t="s">
        <v>1726</v>
      </c>
      <c r="C2012" s="84" t="s">
        <v>105</v>
      </c>
      <c r="D2012" s="175" t="s">
        <v>1724</v>
      </c>
      <c r="E2012" s="175"/>
      <c r="F2012" s="84">
        <v>2.5</v>
      </c>
      <c r="G2012" s="175">
        <v>42.8</v>
      </c>
      <c r="H2012" s="175">
        <v>147.66</v>
      </c>
      <c r="I2012" s="84">
        <v>184.58</v>
      </c>
      <c r="J2012" s="84">
        <v>194.9</v>
      </c>
      <c r="K2012" s="239">
        <v>200.09</v>
      </c>
      <c r="L2012" s="185">
        <f t="shared" si="205"/>
        <v>500.22500000000002</v>
      </c>
      <c r="M2012" s="185">
        <f t="shared" si="206"/>
        <v>1101.4954500000001</v>
      </c>
      <c r="N2012" s="186">
        <f t="shared" si="207"/>
        <v>1376.8693125000002</v>
      </c>
      <c r="O2012" s="398">
        <f t="shared" si="208"/>
        <v>1453.9739940000004</v>
      </c>
    </row>
    <row r="2013" spans="2:15" x14ac:dyDescent="0.25">
      <c r="B2013" s="59" t="s">
        <v>1727</v>
      </c>
      <c r="C2013" s="84" t="s">
        <v>1058</v>
      </c>
      <c r="D2013" s="175" t="s">
        <v>1724</v>
      </c>
      <c r="E2013" s="175"/>
      <c r="F2013" s="84">
        <v>2.2000000000000002</v>
      </c>
      <c r="G2013" s="175">
        <v>37.659999999999997</v>
      </c>
      <c r="H2013" s="175">
        <v>129.94</v>
      </c>
      <c r="I2013" s="84">
        <v>162.43</v>
      </c>
      <c r="J2013" s="84">
        <v>171.5</v>
      </c>
      <c r="K2013" s="239">
        <v>200.09</v>
      </c>
      <c r="L2013" s="185">
        <f t="shared" si="205"/>
        <v>440.19800000000004</v>
      </c>
      <c r="M2013" s="185">
        <f t="shared" si="206"/>
        <v>969.31599600000004</v>
      </c>
      <c r="N2013" s="186">
        <f t="shared" si="207"/>
        <v>1211.6449950000001</v>
      </c>
      <c r="O2013" s="398">
        <f t="shared" si="208"/>
        <v>1279.4971147200001</v>
      </c>
    </row>
    <row r="2014" spans="2:15" x14ac:dyDescent="0.25">
      <c r="B2014" s="59" t="s">
        <v>1728</v>
      </c>
      <c r="C2014" s="84" t="s">
        <v>1058</v>
      </c>
      <c r="D2014" s="175" t="s">
        <v>1724</v>
      </c>
      <c r="E2014" s="175"/>
      <c r="F2014" s="84">
        <v>0.85</v>
      </c>
      <c r="G2014" s="175">
        <v>14.55</v>
      </c>
      <c r="H2014" s="175">
        <v>50.2</v>
      </c>
      <c r="I2014" s="84">
        <v>62.76</v>
      </c>
      <c r="J2014" s="84">
        <v>66.3</v>
      </c>
      <c r="K2014" s="239">
        <v>200.09</v>
      </c>
      <c r="L2014" s="185">
        <f t="shared" si="205"/>
        <v>170.07650000000001</v>
      </c>
      <c r="M2014" s="185">
        <f t="shared" si="206"/>
        <v>374.50845300000003</v>
      </c>
      <c r="N2014" s="186">
        <f t="shared" si="207"/>
        <v>468.13556625000001</v>
      </c>
      <c r="O2014" s="398">
        <f t="shared" si="208"/>
        <v>494.35115796000002</v>
      </c>
    </row>
    <row r="2015" spans="2:15" x14ac:dyDescent="0.25">
      <c r="B2015" s="59" t="s">
        <v>1729</v>
      </c>
      <c r="C2015" s="84" t="s">
        <v>1058</v>
      </c>
      <c r="D2015" s="175" t="s">
        <v>1724</v>
      </c>
      <c r="E2015" s="175"/>
      <c r="F2015" s="84">
        <v>2.95</v>
      </c>
      <c r="G2015" s="175">
        <v>50.5</v>
      </c>
      <c r="H2015" s="175">
        <v>174.24</v>
      </c>
      <c r="I2015" s="84">
        <v>217.8</v>
      </c>
      <c r="J2015" s="84">
        <v>230</v>
      </c>
      <c r="K2015" s="239">
        <v>200.09</v>
      </c>
      <c r="L2015" s="185">
        <f t="shared" si="205"/>
        <v>590.26550000000009</v>
      </c>
      <c r="M2015" s="185">
        <f t="shared" si="206"/>
        <v>1299.7646310000002</v>
      </c>
      <c r="N2015" s="186">
        <f t="shared" si="207"/>
        <v>1624.7057887500002</v>
      </c>
      <c r="O2015" s="398">
        <f t="shared" si="208"/>
        <v>1715.6893129200002</v>
      </c>
    </row>
    <row r="2016" spans="2:15" x14ac:dyDescent="0.25">
      <c r="B2016" s="44" t="s">
        <v>1730</v>
      </c>
      <c r="C2016" s="174" t="s">
        <v>1058</v>
      </c>
      <c r="D2016" s="175" t="s">
        <v>1724</v>
      </c>
      <c r="E2016" s="219"/>
      <c r="F2016" s="174">
        <v>2.7</v>
      </c>
      <c r="G2016" s="219">
        <v>46.22</v>
      </c>
      <c r="H2016" s="219">
        <v>159.47</v>
      </c>
      <c r="I2016" s="174">
        <v>199.34</v>
      </c>
      <c r="J2016" s="174">
        <v>210.5</v>
      </c>
      <c r="K2016" s="239">
        <v>200.09</v>
      </c>
      <c r="L2016" s="222">
        <f t="shared" si="205"/>
        <v>540.24300000000005</v>
      </c>
      <c r="M2016" s="185">
        <f t="shared" si="206"/>
        <v>1189.615086</v>
      </c>
      <c r="N2016" s="223">
        <f t="shared" si="207"/>
        <v>1487.0188575</v>
      </c>
      <c r="O2016" s="402">
        <f t="shared" si="208"/>
        <v>1570.2919135200002</v>
      </c>
    </row>
    <row r="2017" spans="2:15" ht="30" x14ac:dyDescent="0.25">
      <c r="B2017" s="59" t="s">
        <v>1731</v>
      </c>
      <c r="C2017" s="84" t="s">
        <v>105</v>
      </c>
      <c r="D2017" s="175" t="s">
        <v>1724</v>
      </c>
      <c r="E2017" s="175"/>
      <c r="F2017" s="84">
        <v>2.7</v>
      </c>
      <c r="G2017" s="175">
        <v>45.22</v>
      </c>
      <c r="H2017" s="175">
        <v>159.47</v>
      </c>
      <c r="I2017" s="84">
        <v>199.34</v>
      </c>
      <c r="J2017" s="84">
        <v>210.5</v>
      </c>
      <c r="K2017" s="239">
        <v>200.09</v>
      </c>
      <c r="L2017" s="185">
        <f t="shared" si="205"/>
        <v>540.24300000000005</v>
      </c>
      <c r="M2017" s="185">
        <f t="shared" si="206"/>
        <v>1189.615086</v>
      </c>
      <c r="N2017" s="186">
        <f t="shared" si="207"/>
        <v>1487.0188575</v>
      </c>
      <c r="O2017" s="398">
        <f t="shared" si="208"/>
        <v>1570.2919135200002</v>
      </c>
    </row>
    <row r="2018" spans="2:15" x14ac:dyDescent="0.25">
      <c r="B2018" s="59" t="s">
        <v>1732</v>
      </c>
      <c r="C2018" s="84" t="s">
        <v>105</v>
      </c>
      <c r="D2018" s="175" t="s">
        <v>1724</v>
      </c>
      <c r="E2018" s="175"/>
      <c r="F2018" s="84">
        <v>2.2000000000000002</v>
      </c>
      <c r="G2018" s="175">
        <v>37.659999999999997</v>
      </c>
      <c r="H2018" s="175">
        <v>129.94</v>
      </c>
      <c r="I2018" s="84">
        <v>162.43</v>
      </c>
      <c r="J2018" s="84">
        <v>171.5</v>
      </c>
      <c r="K2018" s="239">
        <v>200.09</v>
      </c>
      <c r="L2018" s="185">
        <f t="shared" si="205"/>
        <v>440.19800000000004</v>
      </c>
      <c r="M2018" s="185">
        <f t="shared" si="206"/>
        <v>969.31599600000004</v>
      </c>
      <c r="N2018" s="186">
        <f t="shared" si="207"/>
        <v>1211.6449950000001</v>
      </c>
      <c r="O2018" s="398">
        <f t="shared" si="208"/>
        <v>1279.4971147200001</v>
      </c>
    </row>
    <row r="2019" spans="2:15" x14ac:dyDescent="0.25">
      <c r="B2019" s="59" t="s">
        <v>1733</v>
      </c>
      <c r="C2019" s="84"/>
      <c r="D2019" s="175"/>
      <c r="E2019" s="175"/>
      <c r="F2019" s="84"/>
      <c r="G2019" s="175"/>
      <c r="H2019" s="175"/>
      <c r="I2019" s="84"/>
      <c r="J2019" s="84"/>
      <c r="K2019" s="185"/>
      <c r="L2019" s="185"/>
      <c r="M2019" s="185">
        <f t="shared" si="206"/>
        <v>0</v>
      </c>
      <c r="N2019" s="186"/>
      <c r="O2019" s="398"/>
    </row>
    <row r="2020" spans="2:15" ht="30" x14ac:dyDescent="0.25">
      <c r="B2020" s="59" t="s">
        <v>1734</v>
      </c>
      <c r="C2020" s="84" t="s">
        <v>300</v>
      </c>
      <c r="D2020" s="175" t="s">
        <v>171</v>
      </c>
      <c r="E2020" s="175"/>
      <c r="F2020" s="84">
        <v>0.8</v>
      </c>
      <c r="G2020" s="175">
        <v>10.34</v>
      </c>
      <c r="H2020" s="302">
        <f>10.34*3.45</f>
        <v>35.673000000000002</v>
      </c>
      <c r="I2020" s="84">
        <v>44.59</v>
      </c>
      <c r="J2020" s="185">
        <v>47.08</v>
      </c>
      <c r="K2020" s="239">
        <v>131.35</v>
      </c>
      <c r="L2020" s="185">
        <f>F2020*K2020</f>
        <v>105.08</v>
      </c>
      <c r="M2020" s="185">
        <f t="shared" si="206"/>
        <v>231.38615999999999</v>
      </c>
      <c r="N2020" s="186">
        <f>M2020*$N$2</f>
        <v>289.23269999999997</v>
      </c>
      <c r="O2020" s="398">
        <f>M2020*$N$1*$N$3</f>
        <v>305.42973119999999</v>
      </c>
    </row>
    <row r="2021" spans="2:15" x14ac:dyDescent="0.25">
      <c r="B2021" s="59" t="s">
        <v>152</v>
      </c>
      <c r="C2021" s="84" t="s">
        <v>105</v>
      </c>
      <c r="D2021" s="175" t="s">
        <v>171</v>
      </c>
      <c r="E2021" s="175"/>
      <c r="F2021" s="84">
        <v>1.42</v>
      </c>
      <c r="G2021" s="175">
        <v>18.350000000000001</v>
      </c>
      <c r="H2021" s="175">
        <v>63.31</v>
      </c>
      <c r="I2021" s="185">
        <f>63.31*1.25</f>
        <v>79.137500000000003</v>
      </c>
      <c r="J2021" s="185">
        <f>63.31*1.1*1.2</f>
        <v>83.569200000000009</v>
      </c>
      <c r="K2021" s="239">
        <v>131.35</v>
      </c>
      <c r="L2021" s="185">
        <f>F2021*K2021</f>
        <v>186.517</v>
      </c>
      <c r="M2021" s="185">
        <f t="shared" si="206"/>
        <v>410.71043399999996</v>
      </c>
      <c r="N2021" s="186">
        <f>M2021*$N$2</f>
        <v>513.38804249999998</v>
      </c>
      <c r="O2021" s="398">
        <f>M2021*$N$1*$N$3</f>
        <v>542.13777287999994</v>
      </c>
    </row>
    <row r="2022" spans="2:15" ht="30" x14ac:dyDescent="0.25">
      <c r="B2022" s="166" t="s">
        <v>1735</v>
      </c>
      <c r="C2022" s="84"/>
      <c r="D2022" s="175"/>
      <c r="E2022" s="175"/>
      <c r="F2022" s="84"/>
      <c r="G2022" s="175"/>
      <c r="H2022" s="175"/>
      <c r="I2022" s="84"/>
      <c r="J2022" s="84"/>
      <c r="K2022" s="185"/>
      <c r="L2022" s="185"/>
      <c r="M2022" s="185"/>
      <c r="N2022" s="186"/>
      <c r="O2022" s="398"/>
    </row>
    <row r="2023" spans="2:15" x14ac:dyDescent="0.25">
      <c r="B2023" s="166" t="s">
        <v>1736</v>
      </c>
      <c r="C2023" s="84"/>
      <c r="D2023" s="175"/>
      <c r="E2023" s="175"/>
      <c r="F2023" s="84"/>
      <c r="G2023" s="175"/>
      <c r="H2023" s="175"/>
      <c r="I2023" s="84"/>
      <c r="J2023" s="84"/>
      <c r="K2023" s="185"/>
      <c r="L2023" s="185"/>
      <c r="M2023" s="185"/>
      <c r="N2023" s="186"/>
      <c r="O2023" s="398"/>
    </row>
    <row r="2024" spans="2:15" ht="30" x14ac:dyDescent="0.25">
      <c r="B2024" s="59" t="s">
        <v>1737</v>
      </c>
      <c r="C2024" s="84"/>
      <c r="D2024" s="175"/>
      <c r="E2024" s="175"/>
      <c r="F2024" s="84"/>
      <c r="G2024" s="175"/>
      <c r="H2024" s="175"/>
      <c r="I2024" s="84"/>
      <c r="J2024" s="84"/>
      <c r="K2024" s="185"/>
      <c r="L2024" s="185"/>
      <c r="M2024" s="185"/>
      <c r="N2024" s="186"/>
      <c r="O2024" s="398"/>
    </row>
    <row r="2025" spans="2:15" x14ac:dyDescent="0.25">
      <c r="B2025" s="59" t="s">
        <v>1738</v>
      </c>
      <c r="C2025" s="84" t="s">
        <v>595</v>
      </c>
      <c r="D2025" s="175" t="s">
        <v>171</v>
      </c>
      <c r="E2025" s="175"/>
      <c r="F2025" s="84">
        <v>2.84</v>
      </c>
      <c r="G2025" s="175">
        <v>36.69</v>
      </c>
      <c r="H2025" s="175">
        <v>126.59</v>
      </c>
      <c r="I2025" s="84">
        <v>158.24</v>
      </c>
      <c r="J2025" s="84">
        <v>167.1</v>
      </c>
      <c r="K2025" s="185">
        <v>131.35</v>
      </c>
      <c r="L2025" s="185">
        <f>F2025*K2025</f>
        <v>373.03399999999999</v>
      </c>
      <c r="M2025" s="185">
        <f>L2025*2.202</f>
        <v>821.42086799999993</v>
      </c>
      <c r="N2025" s="186">
        <f>M2025*$N$2</f>
        <v>1026.776085</v>
      </c>
      <c r="O2025" s="398">
        <f>M2025*$N$1*$N$3</f>
        <v>1084.2755457599999</v>
      </c>
    </row>
    <row r="2026" spans="2:15" x14ac:dyDescent="0.25">
      <c r="B2026" s="59" t="s">
        <v>1739</v>
      </c>
      <c r="C2026" s="84" t="s">
        <v>105</v>
      </c>
      <c r="D2026" s="175" t="s">
        <v>171</v>
      </c>
      <c r="E2026" s="175"/>
      <c r="F2026" s="84">
        <v>3.38</v>
      </c>
      <c r="G2026" s="175">
        <v>43.67</v>
      </c>
      <c r="H2026" s="175">
        <v>150.66</v>
      </c>
      <c r="I2026" s="84">
        <v>188.33</v>
      </c>
      <c r="J2026" s="84">
        <v>198.9</v>
      </c>
      <c r="K2026" s="185">
        <v>131.35</v>
      </c>
      <c r="L2026" s="185">
        <f>F2026*K2026</f>
        <v>443.96299999999997</v>
      </c>
      <c r="M2026" s="185">
        <f>L2026*2.202</f>
        <v>977.60652599999992</v>
      </c>
      <c r="N2026" s="186">
        <f>M2026*$N$2</f>
        <v>1222.0081574999999</v>
      </c>
      <c r="O2026" s="398">
        <f>M2026*$N$1*$N$3</f>
        <v>1290.4406143199999</v>
      </c>
    </row>
    <row r="2027" spans="2:15" x14ac:dyDescent="0.25">
      <c r="B2027" s="59" t="s">
        <v>1740</v>
      </c>
      <c r="C2027" s="84" t="s">
        <v>105</v>
      </c>
      <c r="D2027" s="175" t="s">
        <v>171</v>
      </c>
      <c r="E2027" s="175"/>
      <c r="F2027" s="84">
        <v>4</v>
      </c>
      <c r="G2027" s="175">
        <v>51.68</v>
      </c>
      <c r="H2027" s="175">
        <v>178.3</v>
      </c>
      <c r="I2027" s="84">
        <v>222.87</v>
      </c>
      <c r="J2027" s="84">
        <v>235.4</v>
      </c>
      <c r="K2027" s="185">
        <v>131.35</v>
      </c>
      <c r="L2027" s="185">
        <f>F2027*K2027</f>
        <v>525.4</v>
      </c>
      <c r="M2027" s="185">
        <f>L2027*2.202</f>
        <v>1156.9307999999999</v>
      </c>
      <c r="N2027" s="186">
        <f>M2027*$N$2</f>
        <v>1446.1634999999999</v>
      </c>
      <c r="O2027" s="398">
        <f>M2027*$N$1*$N$3</f>
        <v>1527.1486559999998</v>
      </c>
    </row>
    <row r="2028" spans="2:15" x14ac:dyDescent="0.25">
      <c r="B2028" s="59" t="s">
        <v>136</v>
      </c>
      <c r="C2028" s="84" t="s">
        <v>105</v>
      </c>
      <c r="D2028" s="175" t="s">
        <v>171</v>
      </c>
      <c r="E2028" s="175"/>
      <c r="F2028" s="84">
        <v>4.78</v>
      </c>
      <c r="G2028" s="175">
        <v>61.76</v>
      </c>
      <c r="H2028" s="175">
        <v>213.06</v>
      </c>
      <c r="I2028" s="84">
        <v>266.33</v>
      </c>
      <c r="J2028" s="84">
        <v>281.2</v>
      </c>
      <c r="K2028" s="185">
        <v>131.35</v>
      </c>
      <c r="L2028" s="185">
        <f>F2028*K2028</f>
        <v>627.85299999999995</v>
      </c>
      <c r="M2028" s="185">
        <f>L2028*2.202</f>
        <v>1382.5323059999998</v>
      </c>
      <c r="N2028" s="186">
        <f>M2028*$N$2</f>
        <v>1728.1653824999999</v>
      </c>
      <c r="O2028" s="398">
        <f>M2028*$N$1*$N$3</f>
        <v>1824.9426439199999</v>
      </c>
    </row>
    <row r="2029" spans="2:15" ht="30" x14ac:dyDescent="0.25">
      <c r="B2029" s="59" t="s">
        <v>1741</v>
      </c>
      <c r="C2029" s="84"/>
      <c r="D2029" s="175"/>
      <c r="E2029" s="175"/>
      <c r="F2029" s="268"/>
      <c r="G2029" s="175"/>
      <c r="H2029" s="175"/>
      <c r="I2029" s="84"/>
      <c r="J2029" s="84"/>
      <c r="K2029" s="185"/>
      <c r="L2029" s="185"/>
      <c r="M2029" s="185"/>
      <c r="N2029" s="186"/>
      <c r="O2029" s="398"/>
    </row>
    <row r="2030" spans="2:15" x14ac:dyDescent="0.25">
      <c r="B2030" s="59" t="s">
        <v>1742</v>
      </c>
      <c r="C2030" s="84" t="s">
        <v>177</v>
      </c>
      <c r="D2030" s="175" t="s">
        <v>171</v>
      </c>
      <c r="E2030" s="175"/>
      <c r="F2030" s="84">
        <v>0.86</v>
      </c>
      <c r="G2030" s="175">
        <v>11.11</v>
      </c>
      <c r="H2030" s="175">
        <v>38.33</v>
      </c>
      <c r="I2030" s="84">
        <v>47.92</v>
      </c>
      <c r="J2030" s="84">
        <v>50.6</v>
      </c>
      <c r="K2030" s="239">
        <v>131.35</v>
      </c>
      <c r="L2030" s="185">
        <f t="shared" ref="L2030:L2036" si="209">F2030*K2030</f>
        <v>112.961</v>
      </c>
      <c r="M2030" s="185">
        <f t="shared" ref="M2030:M2054" si="210">L2030*2.202</f>
        <v>248.74012199999999</v>
      </c>
      <c r="N2030" s="186">
        <f t="shared" ref="N2030:N2036" si="211">M2030*$N$2</f>
        <v>310.92515249999997</v>
      </c>
      <c r="O2030" s="398">
        <f t="shared" ref="O2030:O2036" si="212">M2030*$N$1*$N$3</f>
        <v>328.33696104000001</v>
      </c>
    </row>
    <row r="2031" spans="2:15" x14ac:dyDescent="0.25">
      <c r="B2031" s="59" t="s">
        <v>1743</v>
      </c>
      <c r="C2031" s="84" t="s">
        <v>105</v>
      </c>
      <c r="D2031" s="175" t="s">
        <v>171</v>
      </c>
      <c r="E2031" s="175"/>
      <c r="F2031" s="84">
        <v>1.02</v>
      </c>
      <c r="G2031" s="175">
        <v>13.18</v>
      </c>
      <c r="H2031" s="175">
        <v>45.47</v>
      </c>
      <c r="I2031" s="84">
        <v>56.83</v>
      </c>
      <c r="J2031" s="84">
        <v>60</v>
      </c>
      <c r="K2031" s="239">
        <v>131.35</v>
      </c>
      <c r="L2031" s="185">
        <f t="shared" si="209"/>
        <v>133.977</v>
      </c>
      <c r="M2031" s="185">
        <f t="shared" si="210"/>
        <v>295.01735400000001</v>
      </c>
      <c r="N2031" s="186">
        <f t="shared" si="211"/>
        <v>368.77169250000003</v>
      </c>
      <c r="O2031" s="398">
        <f t="shared" si="212"/>
        <v>389.42290728000006</v>
      </c>
    </row>
    <row r="2032" spans="2:15" x14ac:dyDescent="0.25">
      <c r="B2032" s="59" t="s">
        <v>1740</v>
      </c>
      <c r="C2032" s="84" t="s">
        <v>105</v>
      </c>
      <c r="D2032" s="175" t="s">
        <v>171</v>
      </c>
      <c r="E2032" s="175"/>
      <c r="F2032" s="84">
        <v>1.2</v>
      </c>
      <c r="G2032" s="175">
        <v>15.5</v>
      </c>
      <c r="H2032" s="175">
        <v>53.49</v>
      </c>
      <c r="I2032" s="84">
        <v>66.86</v>
      </c>
      <c r="J2032" s="84">
        <v>70.599999999999994</v>
      </c>
      <c r="K2032" s="239">
        <v>131.35</v>
      </c>
      <c r="L2032" s="185">
        <f t="shared" si="209"/>
        <v>157.61999999999998</v>
      </c>
      <c r="M2032" s="185">
        <f t="shared" si="210"/>
        <v>347.07923999999991</v>
      </c>
      <c r="N2032" s="186">
        <f t="shared" si="211"/>
        <v>433.84904999999992</v>
      </c>
      <c r="O2032" s="398">
        <f t="shared" si="212"/>
        <v>458.14459679999993</v>
      </c>
    </row>
    <row r="2033" spans="2:15" x14ac:dyDescent="0.25">
      <c r="B2033" s="59" t="s">
        <v>136</v>
      </c>
      <c r="C2033" s="84" t="s">
        <v>105</v>
      </c>
      <c r="D2033" s="175" t="s">
        <v>171</v>
      </c>
      <c r="E2033" s="175"/>
      <c r="F2033" s="84">
        <v>1.44</v>
      </c>
      <c r="G2033" s="175">
        <v>18.600000000000001</v>
      </c>
      <c r="H2033" s="175">
        <v>64.19</v>
      </c>
      <c r="I2033" s="84">
        <v>80.23</v>
      </c>
      <c r="J2033" s="84">
        <v>84.7</v>
      </c>
      <c r="K2033" s="239">
        <v>131.35</v>
      </c>
      <c r="L2033" s="185">
        <f t="shared" si="209"/>
        <v>189.14399999999998</v>
      </c>
      <c r="M2033" s="185">
        <f t="shared" si="210"/>
        <v>416.49508799999995</v>
      </c>
      <c r="N2033" s="186">
        <f t="shared" si="211"/>
        <v>520.61885999999993</v>
      </c>
      <c r="O2033" s="398">
        <f t="shared" si="212"/>
        <v>549.77351615999999</v>
      </c>
    </row>
    <row r="2034" spans="2:15" ht="30" x14ac:dyDescent="0.25">
      <c r="B2034" s="59" t="s">
        <v>1744</v>
      </c>
      <c r="C2034" s="84" t="s">
        <v>1745</v>
      </c>
      <c r="D2034" s="175" t="s">
        <v>171</v>
      </c>
      <c r="E2034" s="175"/>
      <c r="F2034" s="84">
        <v>0.94</v>
      </c>
      <c r="G2034" s="175">
        <v>12.14</v>
      </c>
      <c r="H2034" s="175">
        <v>41.9</v>
      </c>
      <c r="I2034" s="84">
        <v>52.37</v>
      </c>
      <c r="J2034" s="84">
        <v>55.3</v>
      </c>
      <c r="K2034" s="185">
        <v>131.35</v>
      </c>
      <c r="L2034" s="185">
        <f t="shared" si="209"/>
        <v>123.46899999999999</v>
      </c>
      <c r="M2034" s="185">
        <f t="shared" si="210"/>
        <v>271.878738</v>
      </c>
      <c r="N2034" s="186">
        <f t="shared" si="211"/>
        <v>339.84842249999997</v>
      </c>
      <c r="O2034" s="398">
        <f t="shared" si="212"/>
        <v>358.87993416</v>
      </c>
    </row>
    <row r="2035" spans="2:15" x14ac:dyDescent="0.25">
      <c r="B2035" s="59" t="s">
        <v>1746</v>
      </c>
      <c r="C2035" s="84" t="s">
        <v>105</v>
      </c>
      <c r="D2035" s="175" t="s">
        <v>171</v>
      </c>
      <c r="E2035" s="175"/>
      <c r="F2035" s="84">
        <v>1.3</v>
      </c>
      <c r="G2035" s="175">
        <v>16.8</v>
      </c>
      <c r="H2035" s="175">
        <v>57.95</v>
      </c>
      <c r="I2035" s="84">
        <v>72.430000000000007</v>
      </c>
      <c r="J2035" s="84">
        <v>76.5</v>
      </c>
      <c r="K2035" s="239">
        <v>131.35</v>
      </c>
      <c r="L2035" s="185">
        <f t="shared" si="209"/>
        <v>170.755</v>
      </c>
      <c r="M2035" s="185">
        <f t="shared" si="210"/>
        <v>376.00250999999997</v>
      </c>
      <c r="N2035" s="186">
        <f t="shared" si="211"/>
        <v>470.00313749999998</v>
      </c>
      <c r="O2035" s="398">
        <f t="shared" si="212"/>
        <v>496.32331319999997</v>
      </c>
    </row>
    <row r="2036" spans="2:15" ht="30" x14ac:dyDescent="0.25">
      <c r="B2036" s="59" t="s">
        <v>1747</v>
      </c>
      <c r="C2036" s="84" t="s">
        <v>991</v>
      </c>
      <c r="D2036" s="175" t="s">
        <v>171</v>
      </c>
      <c r="E2036" s="175"/>
      <c r="F2036" s="84">
        <v>0.65</v>
      </c>
      <c r="G2036" s="175">
        <v>8.4</v>
      </c>
      <c r="H2036" s="175">
        <v>28.97</v>
      </c>
      <c r="I2036" s="84">
        <v>36.22</v>
      </c>
      <c r="J2036" s="84">
        <v>38.200000000000003</v>
      </c>
      <c r="K2036" s="239">
        <v>131.35</v>
      </c>
      <c r="L2036" s="185">
        <f t="shared" si="209"/>
        <v>85.377499999999998</v>
      </c>
      <c r="M2036" s="185">
        <f t="shared" si="210"/>
        <v>188.00125499999999</v>
      </c>
      <c r="N2036" s="186">
        <f t="shared" si="211"/>
        <v>235.00156874999999</v>
      </c>
      <c r="O2036" s="398">
        <f t="shared" si="212"/>
        <v>248.16165659999999</v>
      </c>
    </row>
    <row r="2037" spans="2:15" x14ac:dyDescent="0.25">
      <c r="B2037" s="59" t="s">
        <v>1748</v>
      </c>
      <c r="C2037" s="84"/>
      <c r="D2037" s="175"/>
      <c r="E2037" s="175"/>
      <c r="F2037" s="84"/>
      <c r="G2037" s="175"/>
      <c r="H2037" s="175"/>
      <c r="I2037" s="84"/>
      <c r="J2037" s="84"/>
      <c r="K2037" s="185"/>
      <c r="L2037" s="185"/>
      <c r="M2037" s="185">
        <f t="shared" si="210"/>
        <v>0</v>
      </c>
      <c r="N2037" s="186"/>
      <c r="O2037" s="398"/>
    </row>
    <row r="2038" spans="2:15" ht="60" x14ac:dyDescent="0.25">
      <c r="B2038" s="59" t="s">
        <v>1749</v>
      </c>
      <c r="C2038" s="84" t="s">
        <v>1352</v>
      </c>
      <c r="D2038" s="175" t="s">
        <v>171</v>
      </c>
      <c r="E2038" s="175"/>
      <c r="F2038" s="84">
        <v>0.5</v>
      </c>
      <c r="G2038" s="175">
        <v>6.46</v>
      </c>
      <c r="H2038" s="175">
        <v>22.29</v>
      </c>
      <c r="I2038" s="84">
        <v>27.86</v>
      </c>
      <c r="J2038" s="84"/>
      <c r="K2038" s="239">
        <v>131.35</v>
      </c>
      <c r="L2038" s="185">
        <f>F2038*K2038</f>
        <v>65.674999999999997</v>
      </c>
      <c r="M2038" s="185">
        <f t="shared" si="210"/>
        <v>144.61634999999998</v>
      </c>
      <c r="N2038" s="186">
        <f>M2038*$N$2</f>
        <v>180.77043749999999</v>
      </c>
      <c r="O2038" s="398">
        <f>M2038*$N$1*$N$3</f>
        <v>190.89358199999998</v>
      </c>
    </row>
    <row r="2039" spans="2:15" ht="45" x14ac:dyDescent="0.25">
      <c r="B2039" s="59" t="s">
        <v>1750</v>
      </c>
      <c r="C2039" s="84" t="s">
        <v>25</v>
      </c>
      <c r="D2039" s="175" t="s">
        <v>171</v>
      </c>
      <c r="E2039" s="175">
        <v>12.92</v>
      </c>
      <c r="F2039" s="84">
        <v>0.33</v>
      </c>
      <c r="G2039" s="175">
        <v>4.26</v>
      </c>
      <c r="H2039" s="175">
        <v>14.71</v>
      </c>
      <c r="I2039" s="84">
        <v>18.39</v>
      </c>
      <c r="J2039" s="84">
        <v>19.399999999999999</v>
      </c>
      <c r="K2039" s="239">
        <v>131.35</v>
      </c>
      <c r="L2039" s="185">
        <f>F2039*K2039</f>
        <v>43.345500000000001</v>
      </c>
      <c r="M2039" s="185">
        <f t="shared" si="210"/>
        <v>95.446791000000005</v>
      </c>
      <c r="N2039" s="186">
        <f>M2039*$N$2</f>
        <v>119.30848875000001</v>
      </c>
      <c r="O2039" s="398">
        <f>M2039*$N$1*$N$3</f>
        <v>125.98976412000002</v>
      </c>
    </row>
    <row r="2040" spans="2:15" ht="30" x14ac:dyDescent="0.25">
      <c r="B2040" s="59" t="s">
        <v>1751</v>
      </c>
      <c r="C2040" s="84" t="s">
        <v>105</v>
      </c>
      <c r="D2040" s="175" t="s">
        <v>171</v>
      </c>
      <c r="E2040" s="175"/>
      <c r="F2040" s="84">
        <v>0.25</v>
      </c>
      <c r="G2040" s="175">
        <v>3.23</v>
      </c>
      <c r="H2040" s="175">
        <v>11.14</v>
      </c>
      <c r="I2040" s="84">
        <v>13.33</v>
      </c>
      <c r="J2040" s="84">
        <v>14.7</v>
      </c>
      <c r="K2040" s="239">
        <v>131.35</v>
      </c>
      <c r="L2040" s="185">
        <f>F2040*K2040</f>
        <v>32.837499999999999</v>
      </c>
      <c r="M2040" s="185">
        <f t="shared" si="210"/>
        <v>72.308174999999991</v>
      </c>
      <c r="N2040" s="186">
        <f>M2040*$N$2</f>
        <v>90.385218749999993</v>
      </c>
      <c r="O2040" s="398">
        <f>M2040*$N$1*$N$3</f>
        <v>95.44679099999999</v>
      </c>
    </row>
    <row r="2041" spans="2:15" x14ac:dyDescent="0.25">
      <c r="B2041" s="59" t="s">
        <v>1752</v>
      </c>
      <c r="C2041" s="84"/>
      <c r="D2041" s="175"/>
      <c r="E2041" s="175"/>
      <c r="F2041" s="185"/>
      <c r="G2041" s="175"/>
      <c r="H2041" s="175"/>
      <c r="I2041" s="84"/>
      <c r="J2041" s="84"/>
      <c r="K2041" s="185"/>
      <c r="L2041" s="185"/>
      <c r="M2041" s="185">
        <f t="shared" si="210"/>
        <v>0</v>
      </c>
      <c r="N2041" s="186"/>
      <c r="O2041" s="398"/>
    </row>
    <row r="2042" spans="2:15" ht="45" x14ac:dyDescent="0.25">
      <c r="B2042" s="44" t="s">
        <v>1753</v>
      </c>
      <c r="C2042" s="174" t="s">
        <v>400</v>
      </c>
      <c r="D2042" s="219" t="s">
        <v>171</v>
      </c>
      <c r="E2042" s="219"/>
      <c r="F2042" s="174">
        <v>0.65</v>
      </c>
      <c r="G2042" s="219">
        <v>8.4</v>
      </c>
      <c r="H2042" s="219">
        <v>28.97</v>
      </c>
      <c r="I2042" s="174">
        <v>36.22</v>
      </c>
      <c r="J2042" s="174">
        <v>38.200000000000003</v>
      </c>
      <c r="K2042" s="239">
        <v>131.35</v>
      </c>
      <c r="L2042" s="222">
        <f t="shared" ref="L2042:L2054" si="213">F2042*K2042</f>
        <v>85.377499999999998</v>
      </c>
      <c r="M2042" s="185">
        <f t="shared" si="210"/>
        <v>188.00125499999999</v>
      </c>
      <c r="N2042" s="223">
        <f t="shared" ref="N2042:N2054" si="214">M2042*$N$2</f>
        <v>235.00156874999999</v>
      </c>
      <c r="O2042" s="402">
        <f t="shared" ref="O2042:O2054" si="215">M2042*$N$1*$N$3</f>
        <v>248.16165659999999</v>
      </c>
    </row>
    <row r="2043" spans="2:15" x14ac:dyDescent="0.25">
      <c r="B2043" s="59" t="s">
        <v>1754</v>
      </c>
      <c r="C2043" s="84" t="s">
        <v>105</v>
      </c>
      <c r="D2043" s="175" t="s">
        <v>171</v>
      </c>
      <c r="E2043" s="175"/>
      <c r="F2043" s="84">
        <v>1.04</v>
      </c>
      <c r="G2043" s="175">
        <v>13.44</v>
      </c>
      <c r="H2043" s="175">
        <v>46.36</v>
      </c>
      <c r="I2043" s="84">
        <v>57.95</v>
      </c>
      <c r="J2043" s="84">
        <v>61.2</v>
      </c>
      <c r="K2043" s="239">
        <v>131.35</v>
      </c>
      <c r="L2043" s="185">
        <f t="shared" si="213"/>
        <v>136.60399999999998</v>
      </c>
      <c r="M2043" s="185">
        <f t="shared" si="210"/>
        <v>300.80200799999994</v>
      </c>
      <c r="N2043" s="186">
        <f t="shared" si="214"/>
        <v>376.00250999999992</v>
      </c>
      <c r="O2043" s="398">
        <f t="shared" si="215"/>
        <v>397.05865055999993</v>
      </c>
    </row>
    <row r="2044" spans="2:15" x14ac:dyDescent="0.25">
      <c r="B2044" s="59" t="s">
        <v>1755</v>
      </c>
      <c r="C2044" s="84" t="s">
        <v>312</v>
      </c>
      <c r="D2044" s="175" t="s">
        <v>171</v>
      </c>
      <c r="E2044" s="175"/>
      <c r="F2044" s="84">
        <v>0.39</v>
      </c>
      <c r="G2044" s="175">
        <v>5.04</v>
      </c>
      <c r="H2044" s="175">
        <v>17.38</v>
      </c>
      <c r="I2044" s="84">
        <v>21.73</v>
      </c>
      <c r="J2044" s="84">
        <v>22.9</v>
      </c>
      <c r="K2044" s="239">
        <v>131.35</v>
      </c>
      <c r="L2044" s="185">
        <f t="shared" si="213"/>
        <v>51.226500000000001</v>
      </c>
      <c r="M2044" s="185">
        <f t="shared" si="210"/>
        <v>112.800753</v>
      </c>
      <c r="N2044" s="186">
        <f t="shared" si="214"/>
        <v>141.00094125000001</v>
      </c>
      <c r="O2044" s="398">
        <f t="shared" si="215"/>
        <v>148.89699396</v>
      </c>
    </row>
    <row r="2045" spans="2:15" x14ac:dyDescent="0.25">
      <c r="B2045" s="59" t="s">
        <v>1756</v>
      </c>
      <c r="C2045" s="84" t="s">
        <v>105</v>
      </c>
      <c r="D2045" s="175" t="s">
        <v>171</v>
      </c>
      <c r="E2045" s="175"/>
      <c r="F2045" s="84">
        <v>0.52</v>
      </c>
      <c r="G2045" s="175">
        <v>6.72</v>
      </c>
      <c r="H2045" s="175">
        <v>23.18</v>
      </c>
      <c r="I2045" s="84">
        <v>28.97</v>
      </c>
      <c r="J2045" s="84">
        <v>30.6</v>
      </c>
      <c r="K2045" s="239">
        <v>131.35</v>
      </c>
      <c r="L2045" s="185">
        <f t="shared" si="213"/>
        <v>68.301999999999992</v>
      </c>
      <c r="M2045" s="185">
        <f t="shared" si="210"/>
        <v>150.40100399999997</v>
      </c>
      <c r="N2045" s="186">
        <f t="shared" si="214"/>
        <v>188.00125499999996</v>
      </c>
      <c r="O2045" s="398">
        <f t="shared" si="215"/>
        <v>198.52932527999997</v>
      </c>
    </row>
    <row r="2046" spans="2:15" ht="30" x14ac:dyDescent="0.25">
      <c r="B2046" s="59" t="s">
        <v>1757</v>
      </c>
      <c r="C2046" s="84" t="s">
        <v>105</v>
      </c>
      <c r="D2046" s="175" t="s">
        <v>171</v>
      </c>
      <c r="E2046" s="175"/>
      <c r="F2046" s="84">
        <v>0.2</v>
      </c>
      <c r="G2046" s="175">
        <v>2.58</v>
      </c>
      <c r="H2046" s="175">
        <v>8.91</v>
      </c>
      <c r="I2046" s="84">
        <v>11.14</v>
      </c>
      <c r="J2046" s="84">
        <v>11.8</v>
      </c>
      <c r="K2046" s="239">
        <v>131.35</v>
      </c>
      <c r="L2046" s="185">
        <f t="shared" si="213"/>
        <v>26.27</v>
      </c>
      <c r="M2046" s="185">
        <f t="shared" si="210"/>
        <v>57.846539999999997</v>
      </c>
      <c r="N2046" s="186">
        <f t="shared" si="214"/>
        <v>72.308174999999991</v>
      </c>
      <c r="O2046" s="398">
        <f t="shared" si="215"/>
        <v>76.357432799999998</v>
      </c>
    </row>
    <row r="2047" spans="2:15" x14ac:dyDescent="0.25">
      <c r="B2047" s="59" t="s">
        <v>1758</v>
      </c>
      <c r="C2047" s="84" t="s">
        <v>300</v>
      </c>
      <c r="D2047" s="175" t="s">
        <v>171</v>
      </c>
      <c r="E2047" s="175">
        <v>12.92</v>
      </c>
      <c r="F2047" s="84">
        <v>1.46</v>
      </c>
      <c r="G2047" s="175">
        <v>18.86</v>
      </c>
      <c r="H2047" s="175">
        <v>65.08</v>
      </c>
      <c r="I2047" s="84">
        <v>81.349999999999994</v>
      </c>
      <c r="J2047" s="84">
        <v>85.9</v>
      </c>
      <c r="K2047" s="239">
        <v>131.35</v>
      </c>
      <c r="L2047" s="185">
        <f t="shared" si="213"/>
        <v>191.77099999999999</v>
      </c>
      <c r="M2047" s="185">
        <f t="shared" si="210"/>
        <v>422.27974199999994</v>
      </c>
      <c r="N2047" s="186">
        <f t="shared" si="214"/>
        <v>527.84967749999987</v>
      </c>
      <c r="O2047" s="398">
        <f t="shared" si="215"/>
        <v>557.40925943999991</v>
      </c>
    </row>
    <row r="2048" spans="2:15" x14ac:dyDescent="0.25">
      <c r="B2048" s="59" t="s">
        <v>1759</v>
      </c>
      <c r="C2048" s="84" t="s">
        <v>105</v>
      </c>
      <c r="D2048" s="175" t="s">
        <v>171</v>
      </c>
      <c r="E2048" s="175">
        <v>12.92</v>
      </c>
      <c r="F2048" s="84">
        <v>1.69</v>
      </c>
      <c r="G2048" s="175">
        <v>21.83</v>
      </c>
      <c r="H2048" s="175">
        <v>75.33</v>
      </c>
      <c r="I2048" s="84">
        <v>94.16</v>
      </c>
      <c r="J2048" s="84">
        <v>99.4</v>
      </c>
      <c r="K2048" s="239">
        <v>131.35</v>
      </c>
      <c r="L2048" s="185">
        <f t="shared" si="213"/>
        <v>221.98149999999998</v>
      </c>
      <c r="M2048" s="185">
        <f t="shared" si="210"/>
        <v>488.80326299999996</v>
      </c>
      <c r="N2048" s="186">
        <f t="shared" si="214"/>
        <v>611.00407874999996</v>
      </c>
      <c r="O2048" s="398">
        <f t="shared" si="215"/>
        <v>645.22030715999995</v>
      </c>
    </row>
    <row r="2049" spans="1:16" x14ac:dyDescent="0.25">
      <c r="B2049" s="59" t="s">
        <v>136</v>
      </c>
      <c r="C2049" s="84" t="s">
        <v>105</v>
      </c>
      <c r="D2049" s="175" t="s">
        <v>171</v>
      </c>
      <c r="E2049" s="175"/>
      <c r="F2049" s="84">
        <v>1.85</v>
      </c>
      <c r="G2049" s="175">
        <v>23.9</v>
      </c>
      <c r="H2049" s="175">
        <v>82.46</v>
      </c>
      <c r="I2049" s="84">
        <v>103.08</v>
      </c>
      <c r="J2049" s="84">
        <v>106.8</v>
      </c>
      <c r="K2049" s="239">
        <v>131.35</v>
      </c>
      <c r="L2049" s="185">
        <f t="shared" si="213"/>
        <v>242.9975</v>
      </c>
      <c r="M2049" s="185">
        <f t="shared" si="210"/>
        <v>535.08049500000004</v>
      </c>
      <c r="N2049" s="186">
        <f t="shared" si="214"/>
        <v>668.85061875000008</v>
      </c>
      <c r="O2049" s="398">
        <f t="shared" si="215"/>
        <v>706.30625340000017</v>
      </c>
    </row>
    <row r="2050" spans="1:16" x14ac:dyDescent="0.25">
      <c r="B2050" s="59" t="s">
        <v>1760</v>
      </c>
      <c r="C2050" s="84" t="s">
        <v>300</v>
      </c>
      <c r="D2050" s="175" t="s">
        <v>171</v>
      </c>
      <c r="E2050" s="175"/>
      <c r="F2050" s="84">
        <v>0.17</v>
      </c>
      <c r="G2050" s="175">
        <v>2.2000000000000002</v>
      </c>
      <c r="H2050" s="175">
        <v>7.58</v>
      </c>
      <c r="I2050" s="84">
        <v>9.4700000000000006</v>
      </c>
      <c r="J2050" s="84">
        <v>10</v>
      </c>
      <c r="K2050" s="239">
        <v>131.35</v>
      </c>
      <c r="L2050" s="185">
        <f t="shared" si="213"/>
        <v>22.329499999999999</v>
      </c>
      <c r="M2050" s="185">
        <f t="shared" si="210"/>
        <v>49.169559</v>
      </c>
      <c r="N2050" s="186">
        <f t="shared" si="214"/>
        <v>61.461948749999998</v>
      </c>
      <c r="O2050" s="398">
        <f t="shared" si="215"/>
        <v>64.903817880000005</v>
      </c>
    </row>
    <row r="2051" spans="1:16" x14ac:dyDescent="0.25">
      <c r="B2051" s="59" t="s">
        <v>1761</v>
      </c>
      <c r="C2051" s="84" t="s">
        <v>105</v>
      </c>
      <c r="D2051" s="175" t="s">
        <v>171</v>
      </c>
      <c r="E2051" s="175"/>
      <c r="F2051" s="84">
        <v>0.22</v>
      </c>
      <c r="G2051" s="175">
        <v>2.84</v>
      </c>
      <c r="H2051" s="175">
        <v>9.81</v>
      </c>
      <c r="I2051" s="84">
        <v>12.26</v>
      </c>
      <c r="J2051" s="84">
        <v>12.9</v>
      </c>
      <c r="K2051" s="185">
        <v>131.35</v>
      </c>
      <c r="L2051" s="185">
        <f t="shared" si="213"/>
        <v>28.896999999999998</v>
      </c>
      <c r="M2051" s="185">
        <f t="shared" si="210"/>
        <v>63.631193999999994</v>
      </c>
      <c r="N2051" s="186">
        <f t="shared" si="214"/>
        <v>79.538992499999992</v>
      </c>
      <c r="O2051" s="398">
        <f t="shared" si="215"/>
        <v>83.993176079999998</v>
      </c>
    </row>
    <row r="2052" spans="1:16" x14ac:dyDescent="0.25">
      <c r="B2052" s="59" t="s">
        <v>136</v>
      </c>
      <c r="C2052" s="84" t="s">
        <v>105</v>
      </c>
      <c r="D2052" s="175" t="s">
        <v>171</v>
      </c>
      <c r="E2052" s="175"/>
      <c r="F2052" s="84">
        <v>0.3</v>
      </c>
      <c r="G2052" s="175">
        <v>3.88</v>
      </c>
      <c r="H2052" s="175">
        <v>13.37</v>
      </c>
      <c r="I2052" s="84">
        <v>16.72</v>
      </c>
      <c r="J2052" s="84">
        <v>17.7</v>
      </c>
      <c r="K2052" s="239">
        <v>131.35</v>
      </c>
      <c r="L2052" s="185">
        <f t="shared" si="213"/>
        <v>39.404999999999994</v>
      </c>
      <c r="M2052" s="185">
        <f t="shared" si="210"/>
        <v>86.769809999999978</v>
      </c>
      <c r="N2052" s="186">
        <f t="shared" si="214"/>
        <v>108.46226249999998</v>
      </c>
      <c r="O2052" s="398">
        <f t="shared" si="215"/>
        <v>114.53614919999998</v>
      </c>
    </row>
    <row r="2053" spans="1:16" ht="30" x14ac:dyDescent="0.25">
      <c r="B2053" s="59" t="s">
        <v>1762</v>
      </c>
      <c r="C2053" s="84" t="s">
        <v>312</v>
      </c>
      <c r="D2053" s="175" t="s">
        <v>171</v>
      </c>
      <c r="E2053" s="175"/>
      <c r="F2053" s="84">
        <v>0.5</v>
      </c>
      <c r="G2053" s="175">
        <v>6.46</v>
      </c>
      <c r="H2053" s="175">
        <v>22.29</v>
      </c>
      <c r="I2053" s="84">
        <v>27.86</v>
      </c>
      <c r="J2053" s="84">
        <v>29.4</v>
      </c>
      <c r="K2053" s="239">
        <v>131.35</v>
      </c>
      <c r="L2053" s="185">
        <f t="shared" si="213"/>
        <v>65.674999999999997</v>
      </c>
      <c r="M2053" s="185">
        <f t="shared" si="210"/>
        <v>144.61634999999998</v>
      </c>
      <c r="N2053" s="186">
        <f t="shared" si="214"/>
        <v>180.77043749999999</v>
      </c>
      <c r="O2053" s="398">
        <f t="shared" si="215"/>
        <v>190.89358199999998</v>
      </c>
    </row>
    <row r="2054" spans="1:16" ht="30" x14ac:dyDescent="0.25">
      <c r="B2054" s="59" t="s">
        <v>1763</v>
      </c>
      <c r="C2054" s="84" t="s">
        <v>25</v>
      </c>
      <c r="D2054" s="175" t="s">
        <v>171</v>
      </c>
      <c r="E2054" s="175"/>
      <c r="F2054" s="84">
        <v>0.32</v>
      </c>
      <c r="G2054" s="175">
        <v>4.13</v>
      </c>
      <c r="H2054" s="175">
        <v>14.26</v>
      </c>
      <c r="I2054" s="84">
        <v>17.829999999999998</v>
      </c>
      <c r="J2054" s="84">
        <v>18.8</v>
      </c>
      <c r="K2054" s="239">
        <v>131.35</v>
      </c>
      <c r="L2054" s="185">
        <f t="shared" si="213"/>
        <v>42.031999999999996</v>
      </c>
      <c r="M2054" s="185">
        <f t="shared" si="210"/>
        <v>92.554463999999996</v>
      </c>
      <c r="N2054" s="186">
        <f t="shared" si="214"/>
        <v>115.69307999999999</v>
      </c>
      <c r="O2054" s="398">
        <f t="shared" si="215"/>
        <v>122.17189248</v>
      </c>
      <c r="P2054" s="113"/>
    </row>
    <row r="2055" spans="1:16" s="34" customFormat="1" ht="15.75" x14ac:dyDescent="0.25">
      <c r="B2055" s="512" t="s">
        <v>1764</v>
      </c>
      <c r="C2055" s="512"/>
      <c r="D2055" s="512"/>
      <c r="E2055" s="512"/>
      <c r="F2055" s="512"/>
      <c r="G2055" s="512"/>
      <c r="H2055" s="512"/>
      <c r="I2055" s="512"/>
      <c r="J2055" s="512"/>
      <c r="K2055" s="250"/>
      <c r="L2055" s="250"/>
      <c r="M2055" s="250"/>
      <c r="N2055" s="269"/>
      <c r="O2055" s="409"/>
      <c r="P2055" s="40"/>
    </row>
    <row r="2056" spans="1:16" s="34" customFormat="1" ht="15.75" x14ac:dyDescent="0.25">
      <c r="B2056" s="114"/>
      <c r="C2056" s="115"/>
      <c r="D2056" s="115"/>
      <c r="E2056" s="115"/>
      <c r="F2056" s="115"/>
      <c r="G2056" s="115"/>
      <c r="H2056" s="115"/>
      <c r="I2056" s="115"/>
      <c r="J2056" s="115"/>
      <c r="K2056" s="116"/>
      <c r="L2056" s="117"/>
      <c r="M2056" s="116"/>
      <c r="N2056" s="147"/>
      <c r="O2056" s="392"/>
      <c r="P2056" s="40"/>
    </row>
    <row r="2057" spans="1:16" s="34" customFormat="1" ht="21" customHeight="1" x14ac:dyDescent="0.25">
      <c r="A2057" s="40"/>
      <c r="B2057" s="35" t="s">
        <v>1765</v>
      </c>
      <c r="C2057" s="37"/>
      <c r="D2057" s="37"/>
      <c r="E2057" s="37"/>
      <c r="F2057" s="37"/>
      <c r="G2057" s="37"/>
      <c r="H2057" s="37"/>
      <c r="I2057" s="37"/>
      <c r="J2057" s="37"/>
      <c r="K2057" s="38"/>
      <c r="L2057" s="36"/>
      <c r="M2057" s="38"/>
      <c r="N2057" s="39"/>
      <c r="O2057" s="379"/>
      <c r="P2057" s="40"/>
    </row>
    <row r="2058" spans="1:16" s="34" customFormat="1" ht="15.75" x14ac:dyDescent="0.25">
      <c r="A2058" s="40"/>
      <c r="B2058" s="35" t="s">
        <v>1766</v>
      </c>
      <c r="C2058" s="37"/>
      <c r="D2058" s="37"/>
      <c r="E2058" s="37"/>
      <c r="F2058" s="37"/>
      <c r="G2058" s="37"/>
      <c r="H2058" s="37"/>
      <c r="I2058" s="37"/>
      <c r="J2058" s="37"/>
      <c r="K2058" s="38"/>
      <c r="L2058" s="36"/>
      <c r="M2058" s="38"/>
      <c r="N2058" s="39"/>
      <c r="O2058" s="379"/>
      <c r="P2058" s="40"/>
    </row>
    <row r="2059" spans="1:16" ht="21.75" customHeight="1" x14ac:dyDescent="0.25">
      <c r="A2059" s="113"/>
      <c r="B2059" s="35" t="s">
        <v>1767</v>
      </c>
      <c r="C2059" s="37"/>
      <c r="D2059" s="37"/>
      <c r="E2059" s="37"/>
      <c r="F2059" s="37"/>
      <c r="G2059" s="37"/>
      <c r="H2059" s="37"/>
      <c r="I2059" s="37"/>
      <c r="J2059" s="37"/>
      <c r="K2059" s="38"/>
      <c r="L2059" s="36"/>
      <c r="M2059" s="38"/>
      <c r="N2059" s="39"/>
      <c r="O2059" s="379"/>
      <c r="P2059" s="113"/>
    </row>
    <row r="2060" spans="1:16" ht="15.75" x14ac:dyDescent="0.25">
      <c r="B2060" s="35" t="s">
        <v>1768</v>
      </c>
      <c r="C2060" s="37"/>
      <c r="D2060" s="37"/>
      <c r="E2060" s="37"/>
      <c r="F2060" s="37"/>
      <c r="G2060" s="37"/>
      <c r="H2060" s="37"/>
      <c r="I2060" s="37"/>
      <c r="J2060" s="37"/>
      <c r="K2060" s="38"/>
      <c r="L2060" s="36"/>
      <c r="M2060" s="38"/>
      <c r="N2060" s="39"/>
      <c r="O2060" s="379"/>
    </row>
    <row r="2061" spans="1:16" x14ac:dyDescent="0.25">
      <c r="B2061" s="114"/>
      <c r="C2061" s="115"/>
      <c r="D2061" s="115"/>
      <c r="E2061" s="115"/>
      <c r="F2061" s="115"/>
      <c r="G2061" s="115"/>
      <c r="H2061" s="115"/>
      <c r="I2061" s="115"/>
      <c r="J2061" s="115"/>
      <c r="K2061" s="116"/>
      <c r="L2061" s="117"/>
      <c r="M2061" s="116"/>
      <c r="N2061" s="147"/>
      <c r="O2061" s="392"/>
    </row>
    <row r="2062" spans="1:16" ht="15" customHeight="1" x14ac:dyDescent="0.25">
      <c r="B2062" s="448" t="s">
        <v>13</v>
      </c>
      <c r="C2062" s="449" t="s">
        <v>14</v>
      </c>
      <c r="D2062" s="449" t="s">
        <v>15</v>
      </c>
      <c r="E2062" s="450" t="s">
        <v>20</v>
      </c>
      <c r="F2062" s="449" t="s">
        <v>98</v>
      </c>
      <c r="G2062" s="450" t="s">
        <v>1769</v>
      </c>
      <c r="H2062" s="450" t="s">
        <v>1770</v>
      </c>
      <c r="I2062" s="511" t="s">
        <v>19</v>
      </c>
      <c r="J2062" s="511"/>
      <c r="K2062" s="449" t="s">
        <v>20</v>
      </c>
      <c r="L2062" s="449" t="s">
        <v>17</v>
      </c>
      <c r="M2062" s="452" t="s">
        <v>21</v>
      </c>
      <c r="N2062" s="453" t="s">
        <v>19</v>
      </c>
      <c r="O2062" s="453"/>
    </row>
    <row r="2063" spans="1:16" ht="45" x14ac:dyDescent="0.25">
      <c r="B2063" s="448"/>
      <c r="C2063" s="449"/>
      <c r="D2063" s="449"/>
      <c r="E2063" s="450"/>
      <c r="F2063" s="449"/>
      <c r="G2063" s="450"/>
      <c r="H2063" s="450"/>
      <c r="I2063" s="143" t="s">
        <v>22</v>
      </c>
      <c r="J2063" s="143" t="s">
        <v>23</v>
      </c>
      <c r="K2063" s="449"/>
      <c r="L2063" s="449"/>
      <c r="M2063" s="452"/>
      <c r="N2063" s="42" t="s">
        <v>22</v>
      </c>
      <c r="O2063" s="380" t="s">
        <v>23</v>
      </c>
    </row>
    <row r="2064" spans="1:16" x14ac:dyDescent="0.25">
      <c r="B2064" s="323" t="s">
        <v>1771</v>
      </c>
      <c r="C2064" s="212"/>
      <c r="D2064" s="212"/>
      <c r="E2064" s="212"/>
      <c r="F2064" s="212"/>
      <c r="G2064" s="212"/>
      <c r="H2064" s="212"/>
      <c r="I2064" s="172"/>
      <c r="J2064" s="172"/>
      <c r="K2064" s="213"/>
      <c r="L2064" s="172"/>
      <c r="M2064" s="213"/>
      <c r="N2064" s="253"/>
      <c r="O2064" s="406"/>
    </row>
    <row r="2065" spans="2:15" x14ac:dyDescent="0.25">
      <c r="B2065" s="59" t="s">
        <v>1772</v>
      </c>
      <c r="C2065" s="84" t="s">
        <v>1505</v>
      </c>
      <c r="D2065" s="175" t="s">
        <v>1773</v>
      </c>
      <c r="E2065" s="175"/>
      <c r="F2065" s="84">
        <v>0.33</v>
      </c>
      <c r="G2065" s="175">
        <v>5.18</v>
      </c>
      <c r="H2065" s="175">
        <v>17.87</v>
      </c>
      <c r="I2065" s="84">
        <v>22.34</v>
      </c>
      <c r="J2065" s="84">
        <v>23.6</v>
      </c>
      <c r="K2065" s="185">
        <v>148.79</v>
      </c>
      <c r="L2065" s="185">
        <f t="shared" ref="L2065:L2072" si="216">F2065*K2065</f>
        <v>49.100699999999996</v>
      </c>
      <c r="M2065" s="185">
        <f>L2065*2.202</f>
        <v>108.1197414</v>
      </c>
      <c r="N2065" s="186">
        <f>M2065*$N$2</f>
        <v>135.14967675</v>
      </c>
      <c r="O2065" s="398">
        <f>M2065*$N$1*$N$3</f>
        <v>142.71805864799998</v>
      </c>
    </row>
    <row r="2066" spans="2:15" x14ac:dyDescent="0.25">
      <c r="B2066" s="59" t="s">
        <v>1774</v>
      </c>
      <c r="C2066" s="84" t="s">
        <v>1585</v>
      </c>
      <c r="D2066" s="175" t="s">
        <v>126</v>
      </c>
      <c r="E2066" s="175"/>
      <c r="F2066" s="84">
        <v>0.1</v>
      </c>
      <c r="G2066" s="175">
        <v>1.45</v>
      </c>
      <c r="H2066" s="175">
        <v>33.299999999999997</v>
      </c>
      <c r="I2066" s="84">
        <v>41.62</v>
      </c>
      <c r="J2066" s="84">
        <v>44</v>
      </c>
      <c r="K2066" s="185">
        <v>148.79</v>
      </c>
      <c r="L2066" s="185">
        <f t="shared" si="216"/>
        <v>14.879</v>
      </c>
      <c r="M2066" s="185">
        <f>(L2066+L2067+L2068)*2.202</f>
        <v>196.58134799999996</v>
      </c>
      <c r="N2066" s="186">
        <f>M2066*$N$2</f>
        <v>245.72668499999995</v>
      </c>
      <c r="O2066" s="398">
        <f>M2066*$N$1*$N$3</f>
        <v>259.48737935999998</v>
      </c>
    </row>
    <row r="2067" spans="2:15" x14ac:dyDescent="0.25">
      <c r="B2067" s="59"/>
      <c r="C2067" s="84"/>
      <c r="D2067" s="175" t="s">
        <v>1773</v>
      </c>
      <c r="E2067" s="175"/>
      <c r="F2067" s="84">
        <v>0.3</v>
      </c>
      <c r="G2067" s="175">
        <v>4.71</v>
      </c>
      <c r="H2067" s="175"/>
      <c r="I2067" s="84"/>
      <c r="J2067" s="84"/>
      <c r="K2067" s="185">
        <v>148.79</v>
      </c>
      <c r="L2067" s="185">
        <f t="shared" si="216"/>
        <v>44.636999999999993</v>
      </c>
      <c r="M2067" s="185"/>
      <c r="N2067" s="186"/>
      <c r="O2067" s="398"/>
    </row>
    <row r="2068" spans="2:15" x14ac:dyDescent="0.25">
      <c r="B2068" s="59"/>
      <c r="C2068" s="84"/>
      <c r="D2068" s="175" t="s">
        <v>1717</v>
      </c>
      <c r="E2068" s="175"/>
      <c r="F2068" s="84">
        <v>0.2</v>
      </c>
      <c r="G2068" s="175">
        <v>3.49</v>
      </c>
      <c r="H2068" s="175"/>
      <c r="I2068" s="84"/>
      <c r="J2068" s="84"/>
      <c r="K2068" s="185">
        <v>148.79</v>
      </c>
      <c r="L2068" s="185">
        <f t="shared" si="216"/>
        <v>29.757999999999999</v>
      </c>
      <c r="M2068" s="185"/>
      <c r="N2068" s="186"/>
      <c r="O2068" s="398"/>
    </row>
    <row r="2069" spans="2:15" x14ac:dyDescent="0.25">
      <c r="B2069" s="59" t="s">
        <v>1775</v>
      </c>
      <c r="C2069" s="84" t="s">
        <v>1087</v>
      </c>
      <c r="D2069" s="175" t="s">
        <v>1773</v>
      </c>
      <c r="E2069" s="175"/>
      <c r="F2069" s="84">
        <v>0.4</v>
      </c>
      <c r="G2069" s="175">
        <v>6.28</v>
      </c>
      <c r="H2069" s="175">
        <v>21.67</v>
      </c>
      <c r="I2069" s="84">
        <v>27.08</v>
      </c>
      <c r="J2069" s="84">
        <v>25.6</v>
      </c>
      <c r="K2069" s="185">
        <v>148.79</v>
      </c>
      <c r="L2069" s="185">
        <f t="shared" si="216"/>
        <v>59.515999999999998</v>
      </c>
      <c r="M2069" s="185">
        <f>L2069*2.202</f>
        <v>131.05423199999998</v>
      </c>
      <c r="N2069" s="186">
        <f>M2069*$N$2</f>
        <v>163.81778999999997</v>
      </c>
      <c r="O2069" s="398">
        <f>M2069*$N$1*$N$3</f>
        <v>172.99158624</v>
      </c>
    </row>
    <row r="2070" spans="2:15" x14ac:dyDescent="0.25">
      <c r="B2070" s="44" t="s">
        <v>1776</v>
      </c>
      <c r="C2070" s="174" t="s">
        <v>1777</v>
      </c>
      <c r="D2070" s="175" t="s">
        <v>1773</v>
      </c>
      <c r="E2070" s="219"/>
      <c r="F2070" s="174">
        <v>0.12</v>
      </c>
      <c r="G2070" s="219">
        <v>1.88</v>
      </c>
      <c r="H2070" s="219">
        <v>6.5</v>
      </c>
      <c r="I2070" s="174">
        <v>8.1199999999999992</v>
      </c>
      <c r="J2070" s="174">
        <v>8.6</v>
      </c>
      <c r="K2070" s="185">
        <v>148.79</v>
      </c>
      <c r="L2070" s="222">
        <f t="shared" si="216"/>
        <v>17.854799999999997</v>
      </c>
      <c r="M2070" s="185">
        <f>L2070*2.202</f>
        <v>39.316269599999991</v>
      </c>
      <c r="N2070" s="223">
        <f>M2070*$N$2</f>
        <v>49.145336999999991</v>
      </c>
      <c r="O2070" s="402">
        <f>M2070*$N$1*$N$3</f>
        <v>51.897475871999994</v>
      </c>
    </row>
    <row r="2071" spans="2:15" x14ac:dyDescent="0.25">
      <c r="B2071" s="59" t="s">
        <v>1778</v>
      </c>
      <c r="C2071" s="84" t="s">
        <v>1098</v>
      </c>
      <c r="D2071" s="175" t="s">
        <v>1773</v>
      </c>
      <c r="E2071" s="175"/>
      <c r="F2071" s="84">
        <v>0.05</v>
      </c>
      <c r="G2071" s="175">
        <v>0.79</v>
      </c>
      <c r="H2071" s="175">
        <v>2.71</v>
      </c>
      <c r="I2071" s="84">
        <v>3.39</v>
      </c>
      <c r="J2071" s="84">
        <v>3.6</v>
      </c>
      <c r="K2071" s="185">
        <v>148.79</v>
      </c>
      <c r="L2071" s="185">
        <f t="shared" si="216"/>
        <v>7.4394999999999998</v>
      </c>
      <c r="M2071" s="185">
        <f>L2071*2.202</f>
        <v>16.381778999999998</v>
      </c>
      <c r="N2071" s="186">
        <f>M2071*$N$2</f>
        <v>20.477223749999997</v>
      </c>
      <c r="O2071" s="398">
        <f>M2071*$N$1*$N$3</f>
        <v>21.62394828</v>
      </c>
    </row>
    <row r="2072" spans="2:15" x14ac:dyDescent="0.25">
      <c r="B2072" s="59" t="s">
        <v>1779</v>
      </c>
      <c r="C2072" s="84" t="s">
        <v>721</v>
      </c>
      <c r="D2072" s="175" t="s">
        <v>1773</v>
      </c>
      <c r="E2072" s="175"/>
      <c r="F2072" s="84">
        <v>0.08</v>
      </c>
      <c r="G2072" s="175">
        <v>1.26</v>
      </c>
      <c r="H2072" s="175">
        <v>4.33</v>
      </c>
      <c r="I2072" s="84">
        <v>5.42</v>
      </c>
      <c r="J2072" s="84">
        <v>5.7</v>
      </c>
      <c r="K2072" s="185">
        <v>148.79</v>
      </c>
      <c r="L2072" s="185">
        <f t="shared" si="216"/>
        <v>11.9032</v>
      </c>
      <c r="M2072" s="185">
        <f>L2072*2.202</f>
        <v>26.210846400000001</v>
      </c>
      <c r="N2072" s="186">
        <f>M2072*$N$2</f>
        <v>32.763558000000003</v>
      </c>
      <c r="O2072" s="398">
        <f>M2072*$N$1*$N$3</f>
        <v>34.598317248000001</v>
      </c>
    </row>
    <row r="2073" spans="2:15" x14ac:dyDescent="0.25">
      <c r="B2073" s="59" t="s">
        <v>1780</v>
      </c>
      <c r="C2073" s="84"/>
      <c r="D2073" s="175"/>
      <c r="E2073" s="175"/>
      <c r="F2073" s="84"/>
      <c r="G2073" s="175"/>
      <c r="H2073" s="175"/>
      <c r="I2073" s="84"/>
      <c r="J2073" s="84"/>
      <c r="K2073" s="185"/>
      <c r="L2073" s="185"/>
      <c r="M2073" s="185"/>
      <c r="N2073" s="186"/>
      <c r="O2073" s="398"/>
    </row>
    <row r="2074" spans="2:15" x14ac:dyDescent="0.25">
      <c r="B2074" s="59" t="s">
        <v>1781</v>
      </c>
      <c r="C2074" s="84" t="s">
        <v>1782</v>
      </c>
      <c r="D2074" s="175" t="s">
        <v>126</v>
      </c>
      <c r="E2074" s="175"/>
      <c r="F2074" s="84">
        <v>0.5</v>
      </c>
      <c r="G2074" s="175">
        <v>7.27</v>
      </c>
      <c r="H2074" s="175">
        <v>52.15</v>
      </c>
      <c r="I2074" s="84">
        <v>65.180000000000007</v>
      </c>
      <c r="J2074" s="84">
        <v>68.8</v>
      </c>
      <c r="K2074" s="185">
        <v>148.79</v>
      </c>
      <c r="L2074" s="185">
        <f t="shared" ref="L2074:L2080" si="217">F2074*K2074</f>
        <v>74.394999999999996</v>
      </c>
      <c r="M2074" s="185">
        <f>(L2074+L2075)*2.202</f>
        <v>327.63558</v>
      </c>
      <c r="N2074" s="186">
        <f t="shared" ref="N2074:N2080" si="218">M2074*$N$2</f>
        <v>409.54447500000003</v>
      </c>
      <c r="O2074" s="398">
        <f t="shared" ref="O2074:O2080" si="219">M2074*$N$1*$N$3</f>
        <v>432.47896560000004</v>
      </c>
    </row>
    <row r="2075" spans="2:15" x14ac:dyDescent="0.25">
      <c r="B2075" s="59"/>
      <c r="C2075" s="84"/>
      <c r="D2075" s="175" t="s">
        <v>1773</v>
      </c>
      <c r="E2075" s="175"/>
      <c r="F2075" s="84">
        <v>0.5</v>
      </c>
      <c r="G2075" s="175">
        <v>7.85</v>
      </c>
      <c r="H2075" s="175"/>
      <c r="I2075" s="84"/>
      <c r="J2075" s="84"/>
      <c r="K2075" s="185">
        <v>148.79</v>
      </c>
      <c r="L2075" s="185">
        <f t="shared" si="217"/>
        <v>74.394999999999996</v>
      </c>
      <c r="M2075" s="185"/>
      <c r="N2075" s="186">
        <f t="shared" si="218"/>
        <v>0</v>
      </c>
      <c r="O2075" s="398">
        <f t="shared" si="219"/>
        <v>0</v>
      </c>
    </row>
    <row r="2076" spans="2:15" x14ac:dyDescent="0.25">
      <c r="B2076" s="59" t="s">
        <v>1783</v>
      </c>
      <c r="C2076" s="84" t="s">
        <v>105</v>
      </c>
      <c r="D2076" s="175" t="s">
        <v>126</v>
      </c>
      <c r="E2076" s="175"/>
      <c r="F2076" s="84">
        <v>0.1</v>
      </c>
      <c r="G2076" s="175">
        <v>1.45</v>
      </c>
      <c r="H2076" s="175">
        <v>5.01</v>
      </c>
      <c r="I2076" s="84">
        <v>6.27</v>
      </c>
      <c r="J2076" s="84">
        <v>6.6</v>
      </c>
      <c r="K2076" s="185">
        <v>148.79</v>
      </c>
      <c r="L2076" s="185">
        <f t="shared" si="217"/>
        <v>14.879</v>
      </c>
      <c r="M2076" s="185">
        <f>L2076*2.202</f>
        <v>32.763557999999996</v>
      </c>
      <c r="N2076" s="186">
        <f t="shared" si="218"/>
        <v>40.954447499999993</v>
      </c>
      <c r="O2076" s="398">
        <f t="shared" si="219"/>
        <v>43.247896560000001</v>
      </c>
    </row>
    <row r="2077" spans="2:15" x14ac:dyDescent="0.25">
      <c r="B2077" s="59" t="s">
        <v>1784</v>
      </c>
      <c r="C2077" s="84" t="s">
        <v>1785</v>
      </c>
      <c r="D2077" s="175" t="s">
        <v>126</v>
      </c>
      <c r="E2077" s="175"/>
      <c r="F2077" s="84">
        <v>0.25</v>
      </c>
      <c r="G2077" s="175">
        <v>3.63</v>
      </c>
      <c r="H2077" s="175">
        <v>12.53</v>
      </c>
      <c r="I2077" s="84">
        <v>15.67</v>
      </c>
      <c r="J2077" s="84">
        <v>16.5</v>
      </c>
      <c r="K2077" s="185">
        <v>148.79</v>
      </c>
      <c r="L2077" s="185">
        <f t="shared" si="217"/>
        <v>37.197499999999998</v>
      </c>
      <c r="M2077" s="185">
        <f>L2077*2.202</f>
        <v>81.908895000000001</v>
      </c>
      <c r="N2077" s="186">
        <f t="shared" si="218"/>
        <v>102.38611875000001</v>
      </c>
      <c r="O2077" s="398">
        <f t="shared" si="219"/>
        <v>108.11974140000001</v>
      </c>
    </row>
    <row r="2078" spans="2:15" x14ac:dyDescent="0.25">
      <c r="B2078" s="59" t="s">
        <v>1786</v>
      </c>
      <c r="C2078" s="84" t="s">
        <v>1787</v>
      </c>
      <c r="D2078" s="175" t="s">
        <v>126</v>
      </c>
      <c r="E2078" s="175"/>
      <c r="F2078" s="84">
        <v>0.25</v>
      </c>
      <c r="G2078" s="175">
        <v>3.63</v>
      </c>
      <c r="H2078" s="175">
        <v>12.53</v>
      </c>
      <c r="I2078" s="84">
        <v>15.67</v>
      </c>
      <c r="J2078" s="84">
        <v>16.5</v>
      </c>
      <c r="K2078" s="185">
        <v>148.79</v>
      </c>
      <c r="L2078" s="185">
        <f t="shared" si="217"/>
        <v>37.197499999999998</v>
      </c>
      <c r="M2078" s="185">
        <f>L2078*2.202</f>
        <v>81.908895000000001</v>
      </c>
      <c r="N2078" s="186">
        <f t="shared" si="218"/>
        <v>102.38611875000001</v>
      </c>
      <c r="O2078" s="398">
        <f t="shared" si="219"/>
        <v>108.11974140000001</v>
      </c>
    </row>
    <row r="2079" spans="2:15" ht="30" x14ac:dyDescent="0.25">
      <c r="B2079" s="59" t="s">
        <v>1788</v>
      </c>
      <c r="C2079" s="84" t="s">
        <v>1619</v>
      </c>
      <c r="D2079" s="175" t="s">
        <v>126</v>
      </c>
      <c r="E2079" s="175"/>
      <c r="F2079" s="84">
        <v>0.03</v>
      </c>
      <c r="G2079" s="175">
        <v>0.44</v>
      </c>
      <c r="H2079" s="175">
        <v>1.5</v>
      </c>
      <c r="I2079" s="84">
        <v>1.88</v>
      </c>
      <c r="J2079" s="84">
        <v>2</v>
      </c>
      <c r="K2079" s="185">
        <v>148.79</v>
      </c>
      <c r="L2079" s="185">
        <f t="shared" si="217"/>
        <v>4.4636999999999993</v>
      </c>
      <c r="M2079" s="185">
        <f>L2079*2.202</f>
        <v>9.8290673999999978</v>
      </c>
      <c r="N2079" s="186">
        <f t="shared" si="218"/>
        <v>12.286334249999998</v>
      </c>
      <c r="O2079" s="398">
        <f t="shared" si="219"/>
        <v>12.974368967999999</v>
      </c>
    </row>
    <row r="2080" spans="2:15" ht="30" x14ac:dyDescent="0.25">
      <c r="B2080" s="59" t="s">
        <v>1789</v>
      </c>
      <c r="C2080" s="84" t="s">
        <v>1790</v>
      </c>
      <c r="D2080" s="175" t="s">
        <v>126</v>
      </c>
      <c r="E2080" s="175"/>
      <c r="F2080" s="84">
        <v>3</v>
      </c>
      <c r="G2080" s="175">
        <v>43.59</v>
      </c>
      <c r="H2080" s="175">
        <v>150.38999999999999</v>
      </c>
      <c r="I2080" s="84">
        <v>187.98</v>
      </c>
      <c r="J2080" s="84">
        <v>193.5</v>
      </c>
      <c r="K2080" s="185">
        <v>148.79</v>
      </c>
      <c r="L2080" s="185">
        <f t="shared" si="217"/>
        <v>446.37</v>
      </c>
      <c r="M2080" s="185">
        <f>L2080*2.202</f>
        <v>982.90674000000001</v>
      </c>
      <c r="N2080" s="186">
        <f t="shared" si="218"/>
        <v>1228.633425</v>
      </c>
      <c r="O2080" s="398">
        <f t="shared" si="219"/>
        <v>1297.4368968000001</v>
      </c>
    </row>
    <row r="2081" spans="2:15" x14ac:dyDescent="0.25">
      <c r="B2081" s="59" t="s">
        <v>1791</v>
      </c>
      <c r="C2081" s="84"/>
      <c r="D2081" s="175"/>
      <c r="E2081" s="175"/>
      <c r="F2081" s="84"/>
      <c r="G2081" s="175"/>
      <c r="H2081" s="175"/>
      <c r="I2081" s="84"/>
      <c r="J2081" s="84"/>
      <c r="K2081" s="185">
        <v>148.79</v>
      </c>
      <c r="L2081" s="185"/>
      <c r="M2081" s="185"/>
      <c r="N2081" s="186"/>
      <c r="O2081" s="398"/>
    </row>
    <row r="2082" spans="2:15" x14ac:dyDescent="0.25">
      <c r="B2082" s="59" t="s">
        <v>1792</v>
      </c>
      <c r="C2082" s="84" t="s">
        <v>1501</v>
      </c>
      <c r="D2082" s="175" t="s">
        <v>126</v>
      </c>
      <c r="E2082" s="175"/>
      <c r="F2082" s="84">
        <v>1</v>
      </c>
      <c r="G2082" s="175">
        <v>14.53</v>
      </c>
      <c r="H2082" s="175">
        <v>120.62</v>
      </c>
      <c r="I2082" s="84">
        <v>151.02000000000001</v>
      </c>
      <c r="J2082" s="84">
        <v>159.5</v>
      </c>
      <c r="K2082" s="185">
        <v>148.79</v>
      </c>
      <c r="L2082" s="185">
        <f>F2082*K2082</f>
        <v>148.79</v>
      </c>
      <c r="M2082" s="185">
        <f>(L2082+L2083)*2.202</f>
        <v>655.27116000000001</v>
      </c>
      <c r="N2082" s="186">
        <f>M2082*$N$2</f>
        <v>819.08895000000007</v>
      </c>
      <c r="O2082" s="398">
        <f>M2082*$N$1*$N$3</f>
        <v>864.95793120000008</v>
      </c>
    </row>
    <row r="2083" spans="2:15" x14ac:dyDescent="0.25">
      <c r="B2083" s="59"/>
      <c r="C2083" s="84"/>
      <c r="D2083" s="55" t="s">
        <v>1793</v>
      </c>
      <c r="E2083" s="175"/>
      <c r="F2083" s="84">
        <v>1</v>
      </c>
      <c r="G2083" s="175">
        <v>20.49</v>
      </c>
      <c r="H2083" s="175"/>
      <c r="I2083" s="84"/>
      <c r="J2083" s="84"/>
      <c r="K2083" s="185">
        <v>148.79</v>
      </c>
      <c r="L2083" s="185">
        <f>F2083*K2083</f>
        <v>148.79</v>
      </c>
      <c r="M2083" s="185"/>
      <c r="N2083" s="186"/>
      <c r="O2083" s="398"/>
    </row>
    <row r="2084" spans="2:15" x14ac:dyDescent="0.25">
      <c r="B2084" s="59" t="s">
        <v>1794</v>
      </c>
      <c r="C2084" s="84"/>
      <c r="D2084" s="175"/>
      <c r="E2084" s="175"/>
      <c r="F2084" s="268"/>
      <c r="G2084" s="175"/>
      <c r="H2084" s="175"/>
      <c r="I2084" s="84"/>
      <c r="J2084" s="84"/>
      <c r="K2084" s="185"/>
      <c r="L2084" s="185"/>
      <c r="M2084" s="185"/>
      <c r="N2084" s="186"/>
      <c r="O2084" s="398"/>
    </row>
    <row r="2085" spans="2:15" x14ac:dyDescent="0.25">
      <c r="B2085" s="59" t="s">
        <v>1795</v>
      </c>
      <c r="C2085" s="84" t="s">
        <v>214</v>
      </c>
      <c r="D2085" s="175" t="s">
        <v>126</v>
      </c>
      <c r="E2085" s="175"/>
      <c r="F2085" s="84">
        <v>0.05</v>
      </c>
      <c r="G2085" s="175">
        <v>1.45</v>
      </c>
      <c r="H2085" s="175">
        <v>5.01</v>
      </c>
      <c r="I2085" s="84">
        <v>6.27</v>
      </c>
      <c r="J2085" s="84">
        <v>6.6</v>
      </c>
      <c r="K2085" s="185">
        <v>148.79</v>
      </c>
      <c r="L2085" s="185">
        <f t="shared" ref="L2085:L2093" si="220">F2085*K2085</f>
        <v>7.4394999999999998</v>
      </c>
      <c r="M2085" s="185">
        <f t="shared" ref="M2085:M2094" si="221">L2085*2.202</f>
        <v>16.381778999999998</v>
      </c>
      <c r="N2085" s="186">
        <f t="shared" ref="N2085:N2093" si="222">M2085*$N$2</f>
        <v>20.477223749999997</v>
      </c>
      <c r="O2085" s="398">
        <f t="shared" ref="O2085:O2093" si="223">M2085*$N$1*$N$3</f>
        <v>21.62394828</v>
      </c>
    </row>
    <row r="2086" spans="2:15" x14ac:dyDescent="0.25">
      <c r="B2086" s="59" t="s">
        <v>1796</v>
      </c>
      <c r="C2086" s="84" t="s">
        <v>214</v>
      </c>
      <c r="D2086" s="175" t="s">
        <v>126</v>
      </c>
      <c r="E2086" s="175"/>
      <c r="F2086" s="84">
        <v>0.06</v>
      </c>
      <c r="G2086" s="175">
        <v>0.87</v>
      </c>
      <c r="H2086" s="175">
        <v>3.01</v>
      </c>
      <c r="I2086" s="84">
        <v>3.76</v>
      </c>
      <c r="J2086" s="84">
        <v>4</v>
      </c>
      <c r="K2086" s="185">
        <v>148.79</v>
      </c>
      <c r="L2086" s="185">
        <f t="shared" si="220"/>
        <v>8.9273999999999987</v>
      </c>
      <c r="M2086" s="185">
        <f t="shared" si="221"/>
        <v>19.658134799999996</v>
      </c>
      <c r="N2086" s="186">
        <f t="shared" si="222"/>
        <v>24.572668499999995</v>
      </c>
      <c r="O2086" s="398">
        <f t="shared" si="223"/>
        <v>25.948737935999997</v>
      </c>
    </row>
    <row r="2087" spans="2:15" x14ac:dyDescent="0.25">
      <c r="B2087" s="59" t="s">
        <v>1797</v>
      </c>
      <c r="C2087" s="84" t="s">
        <v>214</v>
      </c>
      <c r="D2087" s="175" t="s">
        <v>126</v>
      </c>
      <c r="E2087" s="175"/>
      <c r="F2087" s="84">
        <v>0.05</v>
      </c>
      <c r="G2087" s="175">
        <v>0.73</v>
      </c>
      <c r="H2087" s="175">
        <v>2.5099999999999998</v>
      </c>
      <c r="I2087" s="84">
        <v>3.13</v>
      </c>
      <c r="J2087" s="84">
        <v>3.3</v>
      </c>
      <c r="K2087" s="185">
        <v>148.79</v>
      </c>
      <c r="L2087" s="185">
        <f t="shared" si="220"/>
        <v>7.4394999999999998</v>
      </c>
      <c r="M2087" s="185">
        <f t="shared" si="221"/>
        <v>16.381778999999998</v>
      </c>
      <c r="N2087" s="186">
        <f t="shared" si="222"/>
        <v>20.477223749999997</v>
      </c>
      <c r="O2087" s="398">
        <f t="shared" si="223"/>
        <v>21.62394828</v>
      </c>
    </row>
    <row r="2088" spans="2:15" x14ac:dyDescent="0.25">
      <c r="B2088" s="59" t="s">
        <v>1798</v>
      </c>
      <c r="C2088" s="84" t="s">
        <v>214</v>
      </c>
      <c r="D2088" s="175" t="s">
        <v>126</v>
      </c>
      <c r="E2088" s="175"/>
      <c r="F2088" s="84">
        <v>0.03</v>
      </c>
      <c r="G2088" s="175">
        <v>0.44</v>
      </c>
      <c r="H2088" s="175">
        <v>1.5</v>
      </c>
      <c r="I2088" s="84">
        <v>1.86</v>
      </c>
      <c r="J2088" s="84">
        <v>2</v>
      </c>
      <c r="K2088" s="185">
        <v>148.79</v>
      </c>
      <c r="L2088" s="185">
        <f t="shared" si="220"/>
        <v>4.4636999999999993</v>
      </c>
      <c r="M2088" s="185">
        <f t="shared" si="221"/>
        <v>9.8290673999999978</v>
      </c>
      <c r="N2088" s="186">
        <f t="shared" si="222"/>
        <v>12.286334249999998</v>
      </c>
      <c r="O2088" s="398">
        <f t="shared" si="223"/>
        <v>12.974368967999999</v>
      </c>
    </row>
    <row r="2089" spans="2:15" x14ac:dyDescent="0.25">
      <c r="B2089" s="59" t="s">
        <v>1799</v>
      </c>
      <c r="C2089" s="84" t="s">
        <v>1058</v>
      </c>
      <c r="D2089" s="175" t="s">
        <v>126</v>
      </c>
      <c r="E2089" s="175"/>
      <c r="F2089" s="84">
        <v>0.42</v>
      </c>
      <c r="G2089" s="175">
        <v>6.1</v>
      </c>
      <c r="H2089" s="175">
        <v>21.05</v>
      </c>
      <c r="I2089" s="84">
        <v>26.32</v>
      </c>
      <c r="J2089" s="84">
        <v>27.8</v>
      </c>
      <c r="K2089" s="185">
        <v>148.79</v>
      </c>
      <c r="L2089" s="185">
        <f t="shared" si="220"/>
        <v>62.491799999999998</v>
      </c>
      <c r="M2089" s="185">
        <f t="shared" si="221"/>
        <v>137.60694359999999</v>
      </c>
      <c r="N2089" s="186">
        <f t="shared" si="222"/>
        <v>172.0086795</v>
      </c>
      <c r="O2089" s="398">
        <f t="shared" si="223"/>
        <v>181.64116555199999</v>
      </c>
    </row>
    <row r="2090" spans="2:15" x14ac:dyDescent="0.25">
      <c r="B2090" s="59" t="s">
        <v>1800</v>
      </c>
      <c r="C2090" s="84" t="s">
        <v>1058</v>
      </c>
      <c r="D2090" s="175" t="s">
        <v>126</v>
      </c>
      <c r="E2090" s="175"/>
      <c r="F2090" s="84">
        <v>0.42</v>
      </c>
      <c r="G2090" s="175">
        <v>6.1</v>
      </c>
      <c r="H2090" s="175">
        <v>21.05</v>
      </c>
      <c r="I2090" s="84">
        <v>26.32</v>
      </c>
      <c r="J2090" s="84">
        <v>27.8</v>
      </c>
      <c r="K2090" s="185">
        <v>148.79</v>
      </c>
      <c r="L2090" s="185">
        <f t="shared" si="220"/>
        <v>62.491799999999998</v>
      </c>
      <c r="M2090" s="185">
        <f t="shared" si="221"/>
        <v>137.60694359999999</v>
      </c>
      <c r="N2090" s="186">
        <f t="shared" si="222"/>
        <v>172.0086795</v>
      </c>
      <c r="O2090" s="398">
        <f t="shared" si="223"/>
        <v>181.64116555199999</v>
      </c>
    </row>
    <row r="2091" spans="2:15" x14ac:dyDescent="0.25">
      <c r="B2091" s="59" t="s">
        <v>1801</v>
      </c>
      <c r="C2091" s="84" t="s">
        <v>1058</v>
      </c>
      <c r="D2091" s="175" t="s">
        <v>126</v>
      </c>
      <c r="E2091" s="175"/>
      <c r="F2091" s="84">
        <v>0.33</v>
      </c>
      <c r="G2091" s="175">
        <v>4.79</v>
      </c>
      <c r="H2091" s="175">
        <v>16.54</v>
      </c>
      <c r="I2091" s="84">
        <v>20.68</v>
      </c>
      <c r="J2091" s="84">
        <v>21.8</v>
      </c>
      <c r="K2091" s="185">
        <v>148.79</v>
      </c>
      <c r="L2091" s="185">
        <f t="shared" si="220"/>
        <v>49.100699999999996</v>
      </c>
      <c r="M2091" s="185">
        <f t="shared" si="221"/>
        <v>108.1197414</v>
      </c>
      <c r="N2091" s="186">
        <f t="shared" si="222"/>
        <v>135.14967675</v>
      </c>
      <c r="O2091" s="398">
        <f t="shared" si="223"/>
        <v>142.71805864799998</v>
      </c>
    </row>
    <row r="2092" spans="2:15" x14ac:dyDescent="0.25">
      <c r="B2092" s="59" t="s">
        <v>1802</v>
      </c>
      <c r="C2092" s="84" t="s">
        <v>1058</v>
      </c>
      <c r="D2092" s="175" t="s">
        <v>126</v>
      </c>
      <c r="E2092" s="175"/>
      <c r="F2092" s="84">
        <v>3</v>
      </c>
      <c r="G2092" s="175">
        <v>43.59</v>
      </c>
      <c r="H2092" s="175">
        <v>150.38999999999999</v>
      </c>
      <c r="I2092" s="84">
        <v>187.98</v>
      </c>
      <c r="J2092" s="84">
        <v>198.5</v>
      </c>
      <c r="K2092" s="185">
        <v>148.79</v>
      </c>
      <c r="L2092" s="185">
        <f t="shared" si="220"/>
        <v>446.37</v>
      </c>
      <c r="M2092" s="185">
        <f t="shared" si="221"/>
        <v>982.90674000000001</v>
      </c>
      <c r="N2092" s="186">
        <f t="shared" si="222"/>
        <v>1228.633425</v>
      </c>
      <c r="O2092" s="398">
        <f t="shared" si="223"/>
        <v>1297.4368968000001</v>
      </c>
    </row>
    <row r="2093" spans="2:15" x14ac:dyDescent="0.25">
      <c r="B2093" s="59" t="s">
        <v>1803</v>
      </c>
      <c r="C2093" s="84" t="s">
        <v>286</v>
      </c>
      <c r="D2093" s="175" t="s">
        <v>200</v>
      </c>
      <c r="E2093" s="175"/>
      <c r="F2093" s="84">
        <v>5</v>
      </c>
      <c r="G2093" s="175">
        <v>83.4</v>
      </c>
      <c r="H2093" s="175">
        <v>287.73</v>
      </c>
      <c r="I2093" s="84">
        <v>359.66</v>
      </c>
      <c r="J2093" s="84">
        <v>379.8</v>
      </c>
      <c r="K2093" s="57">
        <v>173.42</v>
      </c>
      <c r="L2093" s="185">
        <f t="shared" si="220"/>
        <v>867.09999999999991</v>
      </c>
      <c r="M2093" s="185">
        <f t="shared" si="221"/>
        <v>1909.3541999999998</v>
      </c>
      <c r="N2093" s="186">
        <f t="shared" si="222"/>
        <v>2386.6927499999997</v>
      </c>
      <c r="O2093" s="398">
        <f t="shared" si="223"/>
        <v>2520.3475439999997</v>
      </c>
    </row>
    <row r="2094" spans="2:15" x14ac:dyDescent="0.25">
      <c r="B2094" s="59" t="s">
        <v>1558</v>
      </c>
      <c r="C2094" s="84"/>
      <c r="D2094" s="175"/>
      <c r="E2094" s="175"/>
      <c r="F2094" s="84"/>
      <c r="G2094" s="175"/>
      <c r="H2094" s="175"/>
      <c r="I2094" s="84"/>
      <c r="J2094" s="84"/>
      <c r="K2094" s="185"/>
      <c r="L2094" s="185"/>
      <c r="M2094" s="185">
        <f t="shared" si="221"/>
        <v>0</v>
      </c>
      <c r="N2094" s="186"/>
      <c r="O2094" s="398"/>
    </row>
    <row r="2095" spans="2:15" x14ac:dyDescent="0.25">
      <c r="B2095" s="59" t="s">
        <v>1804</v>
      </c>
      <c r="C2095" s="84" t="s">
        <v>860</v>
      </c>
      <c r="D2095" s="175" t="s">
        <v>126</v>
      </c>
      <c r="E2095" s="175"/>
      <c r="F2095" s="84">
        <v>3</v>
      </c>
      <c r="G2095" s="175">
        <v>43.59</v>
      </c>
      <c r="H2095" s="175">
        <v>367.01</v>
      </c>
      <c r="I2095" s="84">
        <v>458.76</v>
      </c>
      <c r="J2095" s="84">
        <v>484.5</v>
      </c>
      <c r="K2095" s="185">
        <v>148.79</v>
      </c>
      <c r="L2095" s="185">
        <f t="shared" ref="L2095:L2123" si="224">F2095*K2095</f>
        <v>446.37</v>
      </c>
      <c r="M2095" s="185">
        <f>(L2095+L2096)*2.202</f>
        <v>2216.6432999999997</v>
      </c>
      <c r="N2095" s="186">
        <f>M2095*$N$2</f>
        <v>2770.8041249999997</v>
      </c>
      <c r="O2095" s="398">
        <f>M2095*$N$1*$N$3</f>
        <v>2925.9691559999997</v>
      </c>
    </row>
    <row r="2096" spans="2:15" x14ac:dyDescent="0.25">
      <c r="B2096" s="59"/>
      <c r="C2096" s="84"/>
      <c r="D2096" s="175" t="s">
        <v>461</v>
      </c>
      <c r="E2096" s="175"/>
      <c r="F2096" s="84">
        <v>3</v>
      </c>
      <c r="G2096" s="175">
        <v>62.79</v>
      </c>
      <c r="H2096" s="175"/>
      <c r="I2096" s="84"/>
      <c r="J2096" s="84"/>
      <c r="K2096" s="239">
        <v>186.76</v>
      </c>
      <c r="L2096" s="185">
        <f t="shared" si="224"/>
        <v>560.28</v>
      </c>
      <c r="M2096" s="185"/>
      <c r="N2096" s="186"/>
      <c r="O2096" s="398"/>
    </row>
    <row r="2097" spans="2:15" x14ac:dyDescent="0.25">
      <c r="B2097" s="59" t="s">
        <v>1805</v>
      </c>
      <c r="C2097" s="84" t="s">
        <v>214</v>
      </c>
      <c r="D2097" s="175" t="s">
        <v>126</v>
      </c>
      <c r="E2097" s="175"/>
      <c r="F2097" s="84">
        <v>0.33</v>
      </c>
      <c r="G2097" s="175">
        <v>4.79</v>
      </c>
      <c r="H2097" s="175">
        <v>16.54</v>
      </c>
      <c r="I2097" s="84">
        <v>20.68</v>
      </c>
      <c r="J2097" s="84">
        <v>21.8</v>
      </c>
      <c r="K2097" s="185">
        <v>148.79</v>
      </c>
      <c r="L2097" s="185">
        <f t="shared" si="224"/>
        <v>49.100699999999996</v>
      </c>
      <c r="M2097" s="185">
        <f t="shared" ref="M2097:M2107" si="225">L2097*2.202</f>
        <v>108.1197414</v>
      </c>
      <c r="N2097" s="186">
        <f t="shared" ref="N2097:N2108" si="226">M2097*$N$2</f>
        <v>135.14967675</v>
      </c>
      <c r="O2097" s="398">
        <f t="shared" ref="O2097:O2108" si="227">M2097*$N$1*$N$3</f>
        <v>142.71805864799998</v>
      </c>
    </row>
    <row r="2098" spans="2:15" x14ac:dyDescent="0.25">
      <c r="B2098" s="59" t="s">
        <v>1806</v>
      </c>
      <c r="C2098" s="84" t="s">
        <v>1777</v>
      </c>
      <c r="D2098" s="175" t="s">
        <v>1773</v>
      </c>
      <c r="E2098" s="175"/>
      <c r="F2098" s="84">
        <v>0.16</v>
      </c>
      <c r="G2098" s="175">
        <v>2.5099999999999998</v>
      </c>
      <c r="H2098" s="175">
        <v>8.67</v>
      </c>
      <c r="I2098" s="84">
        <v>10.83</v>
      </c>
      <c r="J2098" s="84">
        <v>11.4</v>
      </c>
      <c r="K2098" s="185">
        <v>148.79</v>
      </c>
      <c r="L2098" s="185">
        <f t="shared" si="224"/>
        <v>23.8064</v>
      </c>
      <c r="M2098" s="185">
        <f t="shared" si="225"/>
        <v>52.421692800000002</v>
      </c>
      <c r="N2098" s="186">
        <f t="shared" si="226"/>
        <v>65.527116000000007</v>
      </c>
      <c r="O2098" s="398">
        <f t="shared" si="227"/>
        <v>69.196634496000001</v>
      </c>
    </row>
    <row r="2099" spans="2:15" x14ac:dyDescent="0.25">
      <c r="B2099" s="59" t="s">
        <v>1807</v>
      </c>
      <c r="C2099" s="84" t="s">
        <v>105</v>
      </c>
      <c r="D2099" s="175" t="s">
        <v>1773</v>
      </c>
      <c r="E2099" s="175"/>
      <c r="F2099" s="84">
        <v>0.12</v>
      </c>
      <c r="G2099" s="175">
        <v>1.88</v>
      </c>
      <c r="H2099" s="175">
        <v>6.5</v>
      </c>
      <c r="I2099" s="84">
        <v>8.1199999999999992</v>
      </c>
      <c r="J2099" s="84">
        <v>8.6</v>
      </c>
      <c r="K2099" s="185">
        <v>148.79</v>
      </c>
      <c r="L2099" s="185">
        <f t="shared" si="224"/>
        <v>17.854799999999997</v>
      </c>
      <c r="M2099" s="185">
        <f t="shared" si="225"/>
        <v>39.316269599999991</v>
      </c>
      <c r="N2099" s="186">
        <f t="shared" si="226"/>
        <v>49.145336999999991</v>
      </c>
      <c r="O2099" s="398">
        <f t="shared" si="227"/>
        <v>51.897475871999994</v>
      </c>
    </row>
    <row r="2100" spans="2:15" x14ac:dyDescent="0.25">
      <c r="B2100" s="59" t="s">
        <v>1808</v>
      </c>
      <c r="C2100" s="84" t="s">
        <v>105</v>
      </c>
      <c r="D2100" s="175" t="s">
        <v>1773</v>
      </c>
      <c r="E2100" s="175"/>
      <c r="F2100" s="84">
        <v>0.5</v>
      </c>
      <c r="G2100" s="175">
        <v>7.85</v>
      </c>
      <c r="H2100" s="175">
        <v>27.08</v>
      </c>
      <c r="I2100" s="84">
        <v>33.85</v>
      </c>
      <c r="J2100" s="84">
        <v>35.700000000000003</v>
      </c>
      <c r="K2100" s="185">
        <v>148.79</v>
      </c>
      <c r="L2100" s="185">
        <f t="shared" si="224"/>
        <v>74.394999999999996</v>
      </c>
      <c r="M2100" s="185">
        <f t="shared" si="225"/>
        <v>163.81779</v>
      </c>
      <c r="N2100" s="186">
        <f t="shared" si="226"/>
        <v>204.77223750000002</v>
      </c>
      <c r="O2100" s="398">
        <f t="shared" si="227"/>
        <v>216.23948280000002</v>
      </c>
    </row>
    <row r="2101" spans="2:15" x14ac:dyDescent="0.25">
      <c r="B2101" s="44" t="s">
        <v>1809</v>
      </c>
      <c r="C2101" s="174" t="s">
        <v>1810</v>
      </c>
      <c r="D2101" s="219" t="s">
        <v>126</v>
      </c>
      <c r="E2101" s="219"/>
      <c r="F2101" s="174">
        <v>1.5</v>
      </c>
      <c r="G2101" s="219">
        <v>21.8</v>
      </c>
      <c r="H2101" s="219">
        <v>75.19</v>
      </c>
      <c r="I2101" s="174">
        <v>93.99</v>
      </c>
      <c r="J2101" s="174">
        <v>99.3</v>
      </c>
      <c r="K2101" s="185">
        <v>148.79</v>
      </c>
      <c r="L2101" s="222">
        <f t="shared" si="224"/>
        <v>223.185</v>
      </c>
      <c r="M2101" s="185">
        <f t="shared" si="225"/>
        <v>491.45337000000001</v>
      </c>
      <c r="N2101" s="223">
        <f t="shared" si="226"/>
        <v>614.31671249999999</v>
      </c>
      <c r="O2101" s="402">
        <f t="shared" si="227"/>
        <v>648.71844840000006</v>
      </c>
    </row>
    <row r="2102" spans="2:15" x14ac:dyDescent="0.25">
      <c r="B2102" s="59" t="s">
        <v>1811</v>
      </c>
      <c r="C2102" s="84" t="s">
        <v>1619</v>
      </c>
      <c r="D2102" s="175" t="s">
        <v>126</v>
      </c>
      <c r="E2102" s="175"/>
      <c r="F2102" s="84">
        <v>0.35</v>
      </c>
      <c r="G2102" s="175">
        <v>5.09</v>
      </c>
      <c r="H2102" s="175">
        <v>17.54</v>
      </c>
      <c r="I2102" s="84">
        <v>21.93</v>
      </c>
      <c r="J2102" s="84">
        <v>23.2</v>
      </c>
      <c r="K2102" s="185">
        <v>148.79</v>
      </c>
      <c r="L2102" s="185">
        <f t="shared" si="224"/>
        <v>52.076499999999996</v>
      </c>
      <c r="M2102" s="185">
        <f t="shared" si="225"/>
        <v>114.67245299999999</v>
      </c>
      <c r="N2102" s="186">
        <f t="shared" si="226"/>
        <v>143.34056624999999</v>
      </c>
      <c r="O2102" s="398">
        <f t="shared" si="227"/>
        <v>151.36763796</v>
      </c>
    </row>
    <row r="2103" spans="2:15" x14ac:dyDescent="0.25">
      <c r="B2103" s="59" t="s">
        <v>1812</v>
      </c>
      <c r="C2103" s="84" t="s">
        <v>1094</v>
      </c>
      <c r="D2103" s="175" t="s">
        <v>126</v>
      </c>
      <c r="E2103" s="175"/>
      <c r="F2103" s="84">
        <v>0.03</v>
      </c>
      <c r="G2103" s="175">
        <v>0.44</v>
      </c>
      <c r="H2103" s="175">
        <v>1.5</v>
      </c>
      <c r="I2103" s="84">
        <v>1.88</v>
      </c>
      <c r="J2103" s="84">
        <v>2</v>
      </c>
      <c r="K2103" s="185">
        <v>148.79</v>
      </c>
      <c r="L2103" s="185">
        <f t="shared" si="224"/>
        <v>4.4636999999999993</v>
      </c>
      <c r="M2103" s="185">
        <f t="shared" si="225"/>
        <v>9.8290673999999978</v>
      </c>
      <c r="N2103" s="186">
        <f t="shared" si="226"/>
        <v>12.286334249999998</v>
      </c>
      <c r="O2103" s="398">
        <f t="shared" si="227"/>
        <v>12.974368967999999</v>
      </c>
    </row>
    <row r="2104" spans="2:15" x14ac:dyDescent="0.25">
      <c r="B2104" s="59" t="s">
        <v>1813</v>
      </c>
      <c r="C2104" s="84" t="s">
        <v>1785</v>
      </c>
      <c r="D2104" s="175" t="s">
        <v>1773</v>
      </c>
      <c r="E2104" s="175"/>
      <c r="F2104" s="84">
        <v>0.4</v>
      </c>
      <c r="G2104" s="175" t="s">
        <v>1814</v>
      </c>
      <c r="H2104" s="175">
        <v>21.67</v>
      </c>
      <c r="I2104" s="84">
        <v>27.08</v>
      </c>
      <c r="J2104" s="84">
        <v>28.6</v>
      </c>
      <c r="K2104" s="185">
        <v>148.79</v>
      </c>
      <c r="L2104" s="185">
        <f t="shared" si="224"/>
        <v>59.515999999999998</v>
      </c>
      <c r="M2104" s="185">
        <f t="shared" si="225"/>
        <v>131.05423199999998</v>
      </c>
      <c r="N2104" s="186">
        <f t="shared" si="226"/>
        <v>163.81778999999997</v>
      </c>
      <c r="O2104" s="398">
        <f t="shared" si="227"/>
        <v>172.99158624</v>
      </c>
    </row>
    <row r="2105" spans="2:15" ht="30" x14ac:dyDescent="0.25">
      <c r="B2105" s="59" t="s">
        <v>1815</v>
      </c>
      <c r="C2105" s="84" t="s">
        <v>1087</v>
      </c>
      <c r="D2105" s="175" t="s">
        <v>126</v>
      </c>
      <c r="E2105" s="175"/>
      <c r="F2105" s="84">
        <v>0.5</v>
      </c>
      <c r="G2105" s="175">
        <v>7.27</v>
      </c>
      <c r="H2105" s="175">
        <v>25.06</v>
      </c>
      <c r="I2105" s="84">
        <v>31.33</v>
      </c>
      <c r="J2105" s="84">
        <v>33.1</v>
      </c>
      <c r="K2105" s="185">
        <v>148.79</v>
      </c>
      <c r="L2105" s="185">
        <f t="shared" si="224"/>
        <v>74.394999999999996</v>
      </c>
      <c r="M2105" s="185">
        <f t="shared" si="225"/>
        <v>163.81779</v>
      </c>
      <c r="N2105" s="186">
        <f t="shared" si="226"/>
        <v>204.77223750000002</v>
      </c>
      <c r="O2105" s="398">
        <f t="shared" si="227"/>
        <v>216.23948280000002</v>
      </c>
    </row>
    <row r="2106" spans="2:15" x14ac:dyDescent="0.25">
      <c r="B2106" s="59" t="s">
        <v>1816</v>
      </c>
      <c r="C2106" s="84" t="s">
        <v>105</v>
      </c>
      <c r="D2106" s="175" t="s">
        <v>200</v>
      </c>
      <c r="E2106" s="175"/>
      <c r="F2106" s="84">
        <v>0.55000000000000004</v>
      </c>
      <c r="G2106" s="175">
        <v>9.17</v>
      </c>
      <c r="H2106" s="175">
        <v>31.65</v>
      </c>
      <c r="I2106" s="84">
        <v>39.56</v>
      </c>
      <c r="J2106" s="84">
        <v>41.8</v>
      </c>
      <c r="K2106" s="57">
        <v>173.42</v>
      </c>
      <c r="L2106" s="185">
        <f t="shared" si="224"/>
        <v>95.381</v>
      </c>
      <c r="M2106" s="185">
        <f t="shared" si="225"/>
        <v>210.02896200000001</v>
      </c>
      <c r="N2106" s="186">
        <f t="shared" si="226"/>
        <v>262.5362025</v>
      </c>
      <c r="O2106" s="398">
        <f t="shared" si="227"/>
        <v>277.23822984000003</v>
      </c>
    </row>
    <row r="2107" spans="2:15" x14ac:dyDescent="0.25">
      <c r="B2107" s="59" t="s">
        <v>1817</v>
      </c>
      <c r="C2107" s="84" t="s">
        <v>1818</v>
      </c>
      <c r="D2107" s="175" t="s">
        <v>126</v>
      </c>
      <c r="E2107" s="175"/>
      <c r="F2107" s="84">
        <v>0.1</v>
      </c>
      <c r="G2107" s="175">
        <v>1.45</v>
      </c>
      <c r="H2107" s="175">
        <v>5.01</v>
      </c>
      <c r="I2107" s="84">
        <v>6.27</v>
      </c>
      <c r="J2107" s="84">
        <v>6.6</v>
      </c>
      <c r="K2107" s="185">
        <v>148.79</v>
      </c>
      <c r="L2107" s="185">
        <f t="shared" si="224"/>
        <v>14.879</v>
      </c>
      <c r="M2107" s="185">
        <f t="shared" si="225"/>
        <v>32.763557999999996</v>
      </c>
      <c r="N2107" s="186">
        <f t="shared" si="226"/>
        <v>40.954447499999993</v>
      </c>
      <c r="O2107" s="398">
        <f t="shared" si="227"/>
        <v>43.247896560000001</v>
      </c>
    </row>
    <row r="2108" spans="2:15" x14ac:dyDescent="0.25">
      <c r="B2108" s="59" t="s">
        <v>1819</v>
      </c>
      <c r="C2108" s="84" t="s">
        <v>1820</v>
      </c>
      <c r="D2108" s="175" t="s">
        <v>126</v>
      </c>
      <c r="E2108" s="175"/>
      <c r="F2108" s="84">
        <v>0.7</v>
      </c>
      <c r="G2108" s="175">
        <v>10.17</v>
      </c>
      <c r="H2108" s="302">
        <f>11.67*3.45</f>
        <v>40.261500000000005</v>
      </c>
      <c r="I2108" s="84">
        <f>40.26*1.25</f>
        <v>50.324999999999996</v>
      </c>
      <c r="J2108" s="185">
        <f>40.26*1.1*1.2</f>
        <v>53.1432</v>
      </c>
      <c r="K2108" s="185">
        <v>148.79</v>
      </c>
      <c r="L2108" s="185">
        <f t="shared" si="224"/>
        <v>104.15299999999999</v>
      </c>
      <c r="M2108" s="185">
        <f>(L2108+L2109)*2.202</f>
        <v>262.10846399999997</v>
      </c>
      <c r="N2108" s="186">
        <f t="shared" si="226"/>
        <v>327.63557999999995</v>
      </c>
      <c r="O2108" s="398">
        <f t="shared" si="227"/>
        <v>345.98317248000001</v>
      </c>
    </row>
    <row r="2109" spans="2:15" x14ac:dyDescent="0.25">
      <c r="B2109" s="59"/>
      <c r="C2109" s="84"/>
      <c r="D2109" s="175" t="s">
        <v>1773</v>
      </c>
      <c r="E2109" s="175"/>
      <c r="F2109" s="84">
        <v>0.1</v>
      </c>
      <c r="G2109" s="175">
        <v>1.57</v>
      </c>
      <c r="H2109" s="175"/>
      <c r="I2109" s="84"/>
      <c r="J2109" s="84"/>
      <c r="K2109" s="185">
        <v>148.79</v>
      </c>
      <c r="L2109" s="185">
        <f t="shared" si="224"/>
        <v>14.879</v>
      </c>
      <c r="M2109" s="185"/>
      <c r="N2109" s="186"/>
      <c r="O2109" s="398"/>
    </row>
    <row r="2110" spans="2:15" x14ac:dyDescent="0.25">
      <c r="B2110" s="59" t="s">
        <v>1821</v>
      </c>
      <c r="C2110" s="84" t="s">
        <v>1585</v>
      </c>
      <c r="D2110" s="175" t="s">
        <v>1773</v>
      </c>
      <c r="E2110" s="175"/>
      <c r="F2110" s="84">
        <v>1.5</v>
      </c>
      <c r="G2110" s="175">
        <v>23.55</v>
      </c>
      <c r="H2110" s="175">
        <v>81.25</v>
      </c>
      <c r="I2110" s="84">
        <v>101.56</v>
      </c>
      <c r="J2110" s="84">
        <v>107.2</v>
      </c>
      <c r="K2110" s="185">
        <v>148.79</v>
      </c>
      <c r="L2110" s="185">
        <f t="shared" si="224"/>
        <v>223.185</v>
      </c>
      <c r="M2110" s="185">
        <f t="shared" ref="M2110:M2148" si="228">L2110*2.202</f>
        <v>491.45337000000001</v>
      </c>
      <c r="N2110" s="186">
        <f t="shared" ref="N2110:N2123" si="229">M2110*$N$2</f>
        <v>614.31671249999999</v>
      </c>
      <c r="O2110" s="398">
        <f t="shared" ref="O2110:O2123" si="230">M2110*$N$1*$N$3</f>
        <v>648.71844840000006</v>
      </c>
    </row>
    <row r="2111" spans="2:15" x14ac:dyDescent="0.25">
      <c r="B2111" s="59" t="s">
        <v>1822</v>
      </c>
      <c r="C2111" s="84" t="s">
        <v>1505</v>
      </c>
      <c r="D2111" s="175" t="s">
        <v>1773</v>
      </c>
      <c r="E2111" s="175"/>
      <c r="F2111" s="84">
        <v>0.35</v>
      </c>
      <c r="G2111" s="175">
        <v>5.5</v>
      </c>
      <c r="H2111" s="175">
        <v>16.96</v>
      </c>
      <c r="I2111" s="84">
        <v>23.7</v>
      </c>
      <c r="J2111" s="84">
        <v>25</v>
      </c>
      <c r="K2111" s="185">
        <v>148.79</v>
      </c>
      <c r="L2111" s="185">
        <f t="shared" si="224"/>
        <v>52.076499999999996</v>
      </c>
      <c r="M2111" s="185">
        <f t="shared" si="228"/>
        <v>114.67245299999999</v>
      </c>
      <c r="N2111" s="186">
        <f t="shared" si="229"/>
        <v>143.34056624999999</v>
      </c>
      <c r="O2111" s="398">
        <f t="shared" si="230"/>
        <v>151.36763796</v>
      </c>
    </row>
    <row r="2112" spans="2:15" x14ac:dyDescent="0.25">
      <c r="B2112" s="59" t="s">
        <v>1823</v>
      </c>
      <c r="C2112" s="84" t="s">
        <v>1682</v>
      </c>
      <c r="D2112" s="175" t="s">
        <v>1773</v>
      </c>
      <c r="E2112" s="175"/>
      <c r="F2112" s="84">
        <v>1</v>
      </c>
      <c r="G2112" s="175">
        <v>15.7</v>
      </c>
      <c r="H2112" s="175">
        <v>54.17</v>
      </c>
      <c r="I2112" s="84">
        <v>67.709999999999994</v>
      </c>
      <c r="J2112" s="84">
        <v>71.5</v>
      </c>
      <c r="K2112" s="185">
        <v>148.79</v>
      </c>
      <c r="L2112" s="185">
        <f t="shared" si="224"/>
        <v>148.79</v>
      </c>
      <c r="M2112" s="185">
        <f t="shared" si="228"/>
        <v>327.63558</v>
      </c>
      <c r="N2112" s="186">
        <f t="shared" si="229"/>
        <v>409.54447500000003</v>
      </c>
      <c r="O2112" s="398">
        <f t="shared" si="230"/>
        <v>432.47896560000004</v>
      </c>
    </row>
    <row r="2113" spans="2:15" x14ac:dyDescent="0.25">
      <c r="B2113" s="59" t="s">
        <v>1824</v>
      </c>
      <c r="C2113" s="84" t="s">
        <v>1825</v>
      </c>
      <c r="D2113" s="175" t="s">
        <v>1773</v>
      </c>
      <c r="E2113" s="175"/>
      <c r="F2113" s="84">
        <v>0.5</v>
      </c>
      <c r="G2113" s="175">
        <v>7.85</v>
      </c>
      <c r="H2113" s="175">
        <v>27.08</v>
      </c>
      <c r="I2113" s="84">
        <v>33.85</v>
      </c>
      <c r="J2113" s="84">
        <v>35.700000000000003</v>
      </c>
      <c r="K2113" s="185">
        <v>148.79</v>
      </c>
      <c r="L2113" s="185">
        <f t="shared" si="224"/>
        <v>74.394999999999996</v>
      </c>
      <c r="M2113" s="185">
        <f t="shared" si="228"/>
        <v>163.81779</v>
      </c>
      <c r="N2113" s="186">
        <f t="shared" si="229"/>
        <v>204.77223750000002</v>
      </c>
      <c r="O2113" s="398">
        <f t="shared" si="230"/>
        <v>216.23948280000002</v>
      </c>
    </row>
    <row r="2114" spans="2:15" ht="30" x14ac:dyDescent="0.25">
      <c r="B2114" s="59" t="s">
        <v>1826</v>
      </c>
      <c r="C2114" s="84" t="s">
        <v>214</v>
      </c>
      <c r="D2114" s="175" t="s">
        <v>126</v>
      </c>
      <c r="E2114" s="175"/>
      <c r="F2114" s="84">
        <v>0.1</v>
      </c>
      <c r="G2114" s="175">
        <v>1.45</v>
      </c>
      <c r="H2114" s="175">
        <v>5.01</v>
      </c>
      <c r="I2114" s="84">
        <v>6.27</v>
      </c>
      <c r="J2114" s="84">
        <v>6.6</v>
      </c>
      <c r="K2114" s="185">
        <v>148.79</v>
      </c>
      <c r="L2114" s="185">
        <f t="shared" si="224"/>
        <v>14.879</v>
      </c>
      <c r="M2114" s="185">
        <f t="shared" si="228"/>
        <v>32.763557999999996</v>
      </c>
      <c r="N2114" s="186">
        <f t="shared" si="229"/>
        <v>40.954447499999993</v>
      </c>
      <c r="O2114" s="398">
        <f t="shared" si="230"/>
        <v>43.247896560000001</v>
      </c>
    </row>
    <row r="2115" spans="2:15" x14ac:dyDescent="0.25">
      <c r="B2115" s="59" t="s">
        <v>1827</v>
      </c>
      <c r="C2115" s="84" t="s">
        <v>105</v>
      </c>
      <c r="D2115" s="175" t="s">
        <v>126</v>
      </c>
      <c r="E2115" s="175"/>
      <c r="F2115" s="84">
        <v>0.17</v>
      </c>
      <c r="G2115" s="175">
        <v>2.4700000000000002</v>
      </c>
      <c r="H2115" s="175">
        <v>8.52</v>
      </c>
      <c r="I2115" s="84">
        <v>10.65</v>
      </c>
      <c r="J2115" s="84">
        <v>11.2</v>
      </c>
      <c r="K2115" s="185">
        <v>148.79</v>
      </c>
      <c r="L2115" s="185">
        <f t="shared" si="224"/>
        <v>25.2943</v>
      </c>
      <c r="M2115" s="185">
        <f t="shared" si="228"/>
        <v>55.6980486</v>
      </c>
      <c r="N2115" s="186">
        <f t="shared" si="229"/>
        <v>69.622560750000005</v>
      </c>
      <c r="O2115" s="398">
        <f t="shared" si="230"/>
        <v>73.521424152000009</v>
      </c>
    </row>
    <row r="2116" spans="2:15" x14ac:dyDescent="0.25">
      <c r="B2116" s="59" t="s">
        <v>1828</v>
      </c>
      <c r="C2116" s="84" t="s">
        <v>1829</v>
      </c>
      <c r="D2116" s="175" t="s">
        <v>1773</v>
      </c>
      <c r="E2116" s="175"/>
      <c r="F2116" s="84">
        <v>0.8</v>
      </c>
      <c r="G2116" s="175">
        <v>12.56</v>
      </c>
      <c r="H2116" s="175">
        <v>65.489999999999995</v>
      </c>
      <c r="I2116" s="84">
        <v>81.86</v>
      </c>
      <c r="J2116" s="84">
        <v>86.4</v>
      </c>
      <c r="K2116" s="185">
        <v>148.79</v>
      </c>
      <c r="L2116" s="185">
        <f t="shared" si="224"/>
        <v>119.032</v>
      </c>
      <c r="M2116" s="185">
        <f t="shared" si="228"/>
        <v>262.10846399999997</v>
      </c>
      <c r="N2116" s="186">
        <f t="shared" si="229"/>
        <v>327.63557999999995</v>
      </c>
      <c r="O2116" s="398">
        <f t="shared" si="230"/>
        <v>345.98317248000001</v>
      </c>
    </row>
    <row r="2117" spans="2:15" x14ac:dyDescent="0.25">
      <c r="B2117" s="59"/>
      <c r="C2117" s="84"/>
      <c r="D2117" s="175" t="s">
        <v>126</v>
      </c>
      <c r="E2117" s="175"/>
      <c r="F2117" s="84">
        <v>0.25</v>
      </c>
      <c r="G2117" s="175">
        <v>3.63</v>
      </c>
      <c r="H2117" s="175"/>
      <c r="I2117" s="84"/>
      <c r="J2117" s="84"/>
      <c r="K2117" s="185">
        <v>148.79</v>
      </c>
      <c r="L2117" s="185">
        <f t="shared" si="224"/>
        <v>37.197499999999998</v>
      </c>
      <c r="M2117" s="185">
        <f t="shared" si="228"/>
        <v>81.908895000000001</v>
      </c>
      <c r="N2117" s="186">
        <f t="shared" si="229"/>
        <v>102.38611875000001</v>
      </c>
      <c r="O2117" s="398">
        <f t="shared" si="230"/>
        <v>108.11974140000001</v>
      </c>
    </row>
    <row r="2118" spans="2:15" x14ac:dyDescent="0.25">
      <c r="B2118" s="59"/>
      <c r="C2118" s="84"/>
      <c r="D2118" s="175" t="s">
        <v>1717</v>
      </c>
      <c r="E2118" s="175"/>
      <c r="F2118" s="84">
        <v>0.16</v>
      </c>
      <c r="G2118" s="175">
        <v>2.79</v>
      </c>
      <c r="H2118" s="175"/>
      <c r="I2118" s="84"/>
      <c r="J2118" s="84"/>
      <c r="K2118" s="185">
        <v>153.06</v>
      </c>
      <c r="L2118" s="185">
        <f t="shared" si="224"/>
        <v>24.489599999999999</v>
      </c>
      <c r="M2118" s="185">
        <f t="shared" si="228"/>
        <v>53.926099199999996</v>
      </c>
      <c r="N2118" s="186">
        <f t="shared" si="229"/>
        <v>67.407623999999998</v>
      </c>
      <c r="O2118" s="398">
        <f t="shared" si="230"/>
        <v>71.182450943999996</v>
      </c>
    </row>
    <row r="2119" spans="2:15" x14ac:dyDescent="0.25">
      <c r="B2119" s="59" t="s">
        <v>1830</v>
      </c>
      <c r="C2119" s="54" t="s">
        <v>214</v>
      </c>
      <c r="D2119" s="55" t="s">
        <v>126</v>
      </c>
      <c r="E2119" s="55"/>
      <c r="F2119" s="54">
        <v>0.35</v>
      </c>
      <c r="G2119" s="55">
        <v>5.09</v>
      </c>
      <c r="H2119" s="55">
        <v>17.54</v>
      </c>
      <c r="I2119" s="54">
        <v>21.93</v>
      </c>
      <c r="J2119" s="54">
        <v>23.2</v>
      </c>
      <c r="K2119" s="185">
        <v>148.79</v>
      </c>
      <c r="L2119" s="57">
        <f t="shared" si="224"/>
        <v>52.076499999999996</v>
      </c>
      <c r="M2119" s="185">
        <f t="shared" si="228"/>
        <v>114.67245299999999</v>
      </c>
      <c r="N2119" s="58">
        <f t="shared" si="229"/>
        <v>143.34056624999999</v>
      </c>
      <c r="O2119" s="382">
        <f t="shared" si="230"/>
        <v>151.36763796</v>
      </c>
    </row>
    <row r="2120" spans="2:15" x14ac:dyDescent="0.25">
      <c r="B2120" s="59" t="s">
        <v>1831</v>
      </c>
      <c r="C2120" s="54" t="s">
        <v>1832</v>
      </c>
      <c r="D2120" s="55" t="s">
        <v>461</v>
      </c>
      <c r="E2120" s="55"/>
      <c r="F2120" s="54">
        <v>0.5</v>
      </c>
      <c r="G2120" s="55">
        <v>10.47</v>
      </c>
      <c r="H2120" s="55">
        <v>34.719000000000001</v>
      </c>
      <c r="I2120" s="57">
        <v>43.399000000000001</v>
      </c>
      <c r="J2120" s="54">
        <v>45.83</v>
      </c>
      <c r="K2120" s="185">
        <v>186.76</v>
      </c>
      <c r="L2120" s="57">
        <f t="shared" si="224"/>
        <v>93.38</v>
      </c>
      <c r="M2120" s="185">
        <f t="shared" si="228"/>
        <v>205.62276</v>
      </c>
      <c r="N2120" s="58">
        <f t="shared" si="229"/>
        <v>257.02845000000002</v>
      </c>
      <c r="O2120" s="382">
        <f t="shared" si="230"/>
        <v>271.42204320000002</v>
      </c>
    </row>
    <row r="2121" spans="2:15" x14ac:dyDescent="0.25">
      <c r="B2121" s="59"/>
      <c r="C2121" s="54"/>
      <c r="D2121" s="55" t="s">
        <v>126</v>
      </c>
      <c r="E2121" s="55"/>
      <c r="F2121" s="54">
        <v>2.5</v>
      </c>
      <c r="G2121" s="55">
        <v>36.33</v>
      </c>
      <c r="H2121" s="357">
        <f>36.33*3.45</f>
        <v>125.3385</v>
      </c>
      <c r="I2121" s="57">
        <f>125.34*1.25</f>
        <v>156.67500000000001</v>
      </c>
      <c r="J2121" s="54"/>
      <c r="K2121" s="185">
        <v>148.79</v>
      </c>
      <c r="L2121" s="57">
        <f t="shared" si="224"/>
        <v>371.97499999999997</v>
      </c>
      <c r="M2121" s="185">
        <f t="shared" si="228"/>
        <v>819.08894999999995</v>
      </c>
      <c r="N2121" s="58">
        <f t="shared" si="229"/>
        <v>1023.8611874999999</v>
      </c>
      <c r="O2121" s="382">
        <f t="shared" si="230"/>
        <v>1081.197414</v>
      </c>
    </row>
    <row r="2122" spans="2:15" x14ac:dyDescent="0.25">
      <c r="B2122" s="59"/>
      <c r="C2122" s="54"/>
      <c r="D2122" s="175" t="s">
        <v>1717</v>
      </c>
      <c r="E2122" s="55"/>
      <c r="F2122" s="54">
        <v>2.5</v>
      </c>
      <c r="G2122" s="55">
        <v>43.6</v>
      </c>
      <c r="H2122" s="55">
        <f>43.6*3.45</f>
        <v>150.42000000000002</v>
      </c>
      <c r="I2122" s="57">
        <f>150.42*1.25</f>
        <v>188.02499999999998</v>
      </c>
      <c r="J2122" s="54"/>
      <c r="K2122" s="185">
        <v>153.06</v>
      </c>
      <c r="L2122" s="57">
        <f t="shared" si="224"/>
        <v>382.65</v>
      </c>
      <c r="M2122" s="185">
        <f t="shared" si="228"/>
        <v>842.59529999999995</v>
      </c>
      <c r="N2122" s="58">
        <f t="shared" si="229"/>
        <v>1053.2441249999999</v>
      </c>
      <c r="O2122" s="382">
        <f t="shared" si="230"/>
        <v>1112.2257959999999</v>
      </c>
    </row>
    <row r="2123" spans="2:15" x14ac:dyDescent="0.25">
      <c r="B2123" s="59"/>
      <c r="C2123" s="54"/>
      <c r="D2123" s="55" t="s">
        <v>1793</v>
      </c>
      <c r="E2123" s="55"/>
      <c r="F2123" s="54">
        <v>0.5</v>
      </c>
      <c r="G2123" s="55">
        <v>10.25</v>
      </c>
      <c r="H2123" s="57">
        <f>10.25*3.45</f>
        <v>35.362500000000004</v>
      </c>
      <c r="I2123" s="54">
        <f>35.36*1.25</f>
        <v>44.2</v>
      </c>
      <c r="J2123" s="54"/>
      <c r="K2123" s="185">
        <v>148.79</v>
      </c>
      <c r="L2123" s="57">
        <f t="shared" si="224"/>
        <v>74.394999999999996</v>
      </c>
      <c r="M2123" s="185">
        <f t="shared" si="228"/>
        <v>163.81779</v>
      </c>
      <c r="N2123" s="58">
        <f t="shared" si="229"/>
        <v>204.77223750000002</v>
      </c>
      <c r="O2123" s="382">
        <f t="shared" si="230"/>
        <v>216.23948280000002</v>
      </c>
    </row>
    <row r="2124" spans="2:15" x14ac:dyDescent="0.25">
      <c r="B2124" s="59" t="s">
        <v>1833</v>
      </c>
      <c r="C2124" s="54"/>
      <c r="D2124" s="55"/>
      <c r="E2124" s="55"/>
      <c r="F2124" s="358"/>
      <c r="G2124" s="55"/>
      <c r="H2124" s="55"/>
      <c r="I2124" s="54"/>
      <c r="J2124" s="54"/>
      <c r="K2124" s="358"/>
      <c r="L2124" s="57"/>
      <c r="M2124" s="185">
        <f t="shared" si="228"/>
        <v>0</v>
      </c>
      <c r="N2124" s="58"/>
      <c r="O2124" s="382"/>
    </row>
    <row r="2125" spans="2:15" x14ac:dyDescent="0.25">
      <c r="B2125" s="59" t="s">
        <v>1834</v>
      </c>
      <c r="C2125" s="54" t="s">
        <v>1835</v>
      </c>
      <c r="D2125" s="175" t="s">
        <v>1773</v>
      </c>
      <c r="E2125" s="55"/>
      <c r="F2125" s="54">
        <v>0.33</v>
      </c>
      <c r="G2125" s="55">
        <v>5.18</v>
      </c>
      <c r="H2125" s="55">
        <v>17.87</v>
      </c>
      <c r="I2125" s="54">
        <v>22.34</v>
      </c>
      <c r="J2125" s="54">
        <v>23.6</v>
      </c>
      <c r="K2125" s="185">
        <v>148.79</v>
      </c>
      <c r="L2125" s="57">
        <f t="shared" ref="L2125:L2131" si="231">F2125*K2125</f>
        <v>49.100699999999996</v>
      </c>
      <c r="M2125" s="185">
        <f t="shared" si="228"/>
        <v>108.1197414</v>
      </c>
      <c r="N2125" s="58">
        <f t="shared" ref="N2125:N2131" si="232">M2125*$N$2</f>
        <v>135.14967675</v>
      </c>
      <c r="O2125" s="382">
        <f t="shared" ref="O2125:O2131" si="233">M2125*$N$1*$N$3</f>
        <v>142.71805864799998</v>
      </c>
    </row>
    <row r="2126" spans="2:15" x14ac:dyDescent="0.25">
      <c r="B2126" s="59" t="s">
        <v>1836</v>
      </c>
      <c r="C2126" s="54" t="s">
        <v>1058</v>
      </c>
      <c r="D2126" s="175" t="s">
        <v>1717</v>
      </c>
      <c r="E2126" s="55"/>
      <c r="F2126" s="54">
        <v>1</v>
      </c>
      <c r="G2126" s="55">
        <v>17.440000000000001</v>
      </c>
      <c r="H2126" s="55">
        <v>60.17</v>
      </c>
      <c r="I2126" s="54">
        <v>75.209999999999994</v>
      </c>
      <c r="J2126" s="54">
        <v>79.400000000000006</v>
      </c>
      <c r="K2126" s="185">
        <v>153.06</v>
      </c>
      <c r="L2126" s="57">
        <f t="shared" si="231"/>
        <v>153.06</v>
      </c>
      <c r="M2126" s="185">
        <f t="shared" si="228"/>
        <v>337.03811999999999</v>
      </c>
      <c r="N2126" s="58">
        <f t="shared" si="232"/>
        <v>421.29764999999998</v>
      </c>
      <c r="O2126" s="382">
        <f t="shared" si="233"/>
        <v>444.89031840000001</v>
      </c>
    </row>
    <row r="2127" spans="2:15" x14ac:dyDescent="0.25">
      <c r="B2127" s="59" t="s">
        <v>1837</v>
      </c>
      <c r="C2127" s="54" t="s">
        <v>105</v>
      </c>
      <c r="D2127" s="175" t="s">
        <v>1717</v>
      </c>
      <c r="E2127" s="55"/>
      <c r="F2127" s="54">
        <v>0.5</v>
      </c>
      <c r="G2127" s="55">
        <v>8.7200000000000006</v>
      </c>
      <c r="H2127" s="55">
        <v>30.08</v>
      </c>
      <c r="I2127" s="54">
        <v>37.61</v>
      </c>
      <c r="J2127" s="54">
        <v>39.700000000000003</v>
      </c>
      <c r="K2127" s="185">
        <v>153.06</v>
      </c>
      <c r="L2127" s="57">
        <f t="shared" si="231"/>
        <v>76.53</v>
      </c>
      <c r="M2127" s="185">
        <f t="shared" si="228"/>
        <v>168.51906</v>
      </c>
      <c r="N2127" s="58">
        <f t="shared" si="232"/>
        <v>210.64882499999999</v>
      </c>
      <c r="O2127" s="382">
        <f t="shared" si="233"/>
        <v>222.44515920000001</v>
      </c>
    </row>
    <row r="2128" spans="2:15" x14ac:dyDescent="0.25">
      <c r="B2128" s="59" t="s">
        <v>1838</v>
      </c>
      <c r="C2128" s="54" t="s">
        <v>105</v>
      </c>
      <c r="D2128" s="55" t="s">
        <v>126</v>
      </c>
      <c r="E2128" s="55"/>
      <c r="F2128" s="54">
        <v>0.3</v>
      </c>
      <c r="G2128" s="55">
        <v>4.3600000000000003</v>
      </c>
      <c r="H2128" s="55">
        <v>33.090000000000003</v>
      </c>
      <c r="I2128" s="54">
        <v>41.36</v>
      </c>
      <c r="J2128" s="54">
        <v>43.7</v>
      </c>
      <c r="K2128" s="185">
        <v>148.79</v>
      </c>
      <c r="L2128" s="57">
        <f t="shared" si="231"/>
        <v>44.636999999999993</v>
      </c>
      <c r="M2128" s="185">
        <f t="shared" si="228"/>
        <v>98.290673999999981</v>
      </c>
      <c r="N2128" s="58">
        <f t="shared" si="232"/>
        <v>122.86334249999997</v>
      </c>
      <c r="O2128" s="382">
        <f t="shared" si="233"/>
        <v>129.74368967999999</v>
      </c>
    </row>
    <row r="2129" spans="2:15" x14ac:dyDescent="0.25">
      <c r="B2129" s="59"/>
      <c r="C2129" s="54"/>
      <c r="D2129" s="175" t="s">
        <v>1717</v>
      </c>
      <c r="E2129" s="55"/>
      <c r="F2129" s="54">
        <v>0.3</v>
      </c>
      <c r="G2129" s="55">
        <v>5.23</v>
      </c>
      <c r="H2129" s="55"/>
      <c r="I2129" s="54"/>
      <c r="J2129" s="54"/>
      <c r="K2129" s="185">
        <v>153.06</v>
      </c>
      <c r="L2129" s="57">
        <f t="shared" si="231"/>
        <v>45.917999999999999</v>
      </c>
      <c r="M2129" s="185">
        <f t="shared" si="228"/>
        <v>101.111436</v>
      </c>
      <c r="N2129" s="58">
        <f t="shared" si="232"/>
        <v>126.389295</v>
      </c>
      <c r="O2129" s="382">
        <f t="shared" si="233"/>
        <v>133.46709551999999</v>
      </c>
    </row>
    <row r="2130" spans="2:15" x14ac:dyDescent="0.25">
      <c r="B2130" s="59" t="s">
        <v>1839</v>
      </c>
      <c r="C2130" s="54" t="s">
        <v>105</v>
      </c>
      <c r="D2130" s="55" t="s">
        <v>126</v>
      </c>
      <c r="E2130" s="55"/>
      <c r="F2130" s="54">
        <v>0.25</v>
      </c>
      <c r="G2130" s="55">
        <v>3.63</v>
      </c>
      <c r="H2130" s="55">
        <v>12.53</v>
      </c>
      <c r="I2130" s="54">
        <v>15.67</v>
      </c>
      <c r="J2130" s="54">
        <v>16.600000000000001</v>
      </c>
      <c r="K2130" s="185">
        <v>148.79</v>
      </c>
      <c r="L2130" s="57">
        <f t="shared" si="231"/>
        <v>37.197499999999998</v>
      </c>
      <c r="M2130" s="57">
        <f t="shared" si="228"/>
        <v>81.908895000000001</v>
      </c>
      <c r="N2130" s="58">
        <f t="shared" si="232"/>
        <v>102.38611875000001</v>
      </c>
      <c r="O2130" s="382">
        <f t="shared" si="233"/>
        <v>108.11974140000001</v>
      </c>
    </row>
    <row r="2131" spans="2:15" ht="45" x14ac:dyDescent="0.25">
      <c r="B2131" s="44" t="s">
        <v>1840</v>
      </c>
      <c r="C2131" s="46" t="s">
        <v>1841</v>
      </c>
      <c r="D2131" s="71" t="s">
        <v>126</v>
      </c>
      <c r="E2131" s="71"/>
      <c r="F2131" s="46">
        <v>0.5</v>
      </c>
      <c r="G2131" s="71">
        <v>7.27</v>
      </c>
      <c r="H2131" s="71">
        <v>25.06</v>
      </c>
      <c r="I2131" s="46">
        <v>31.33</v>
      </c>
      <c r="J2131" s="46">
        <v>33.1</v>
      </c>
      <c r="K2131" s="185">
        <v>148.79</v>
      </c>
      <c r="L2131" s="51">
        <f t="shared" si="231"/>
        <v>74.394999999999996</v>
      </c>
      <c r="M2131" s="57">
        <f t="shared" si="228"/>
        <v>163.81779</v>
      </c>
      <c r="N2131" s="52">
        <f t="shared" si="232"/>
        <v>204.77223750000002</v>
      </c>
      <c r="O2131" s="381">
        <f t="shared" si="233"/>
        <v>216.23948280000002</v>
      </c>
    </row>
    <row r="2132" spans="2:15" x14ac:dyDescent="0.25">
      <c r="B2132" s="59" t="s">
        <v>1842</v>
      </c>
      <c r="C2132" s="54"/>
      <c r="D2132" s="55"/>
      <c r="E2132" s="55"/>
      <c r="F2132" s="358"/>
      <c r="G2132" s="55"/>
      <c r="H2132" s="55"/>
      <c r="I2132" s="54"/>
      <c r="J2132" s="54"/>
      <c r="K2132" s="358"/>
      <c r="L2132" s="57"/>
      <c r="M2132" s="57">
        <f t="shared" si="228"/>
        <v>0</v>
      </c>
      <c r="N2132" s="58"/>
      <c r="O2132" s="382"/>
    </row>
    <row r="2133" spans="2:15" x14ac:dyDescent="0.25">
      <c r="B2133" s="59" t="s">
        <v>1843</v>
      </c>
      <c r="C2133" s="54"/>
      <c r="D2133" s="55"/>
      <c r="E2133" s="55"/>
      <c r="F2133" s="358"/>
      <c r="G2133" s="55"/>
      <c r="H2133" s="55"/>
      <c r="I2133" s="54"/>
      <c r="J2133" s="54"/>
      <c r="K2133" s="358"/>
      <c r="L2133" s="57"/>
      <c r="M2133" s="57">
        <f t="shared" si="228"/>
        <v>0</v>
      </c>
      <c r="N2133" s="58"/>
      <c r="O2133" s="382"/>
    </row>
    <row r="2134" spans="2:15" x14ac:dyDescent="0.25">
      <c r="B2134" s="59" t="s">
        <v>1844</v>
      </c>
      <c r="C2134" s="54" t="s">
        <v>1058</v>
      </c>
      <c r="D2134" s="175" t="s">
        <v>1773</v>
      </c>
      <c r="E2134" s="55"/>
      <c r="F2134" s="54">
        <v>1</v>
      </c>
      <c r="G2134" s="55">
        <v>15.7</v>
      </c>
      <c r="H2134" s="55">
        <v>54.17</v>
      </c>
      <c r="I2134" s="54">
        <v>67.709999999999994</v>
      </c>
      <c r="J2134" s="54">
        <v>71.5</v>
      </c>
      <c r="K2134" s="185">
        <v>148.79</v>
      </c>
      <c r="L2134" s="57">
        <f>F2134*K2134</f>
        <v>148.79</v>
      </c>
      <c r="M2134" s="57">
        <f t="shared" si="228"/>
        <v>327.63558</v>
      </c>
      <c r="N2134" s="58">
        <f>M2134*$N$2</f>
        <v>409.54447500000003</v>
      </c>
      <c r="O2134" s="382">
        <f>M2134*$N$1*$N$3</f>
        <v>432.47896560000004</v>
      </c>
    </row>
    <row r="2135" spans="2:15" x14ac:dyDescent="0.25">
      <c r="B2135" s="59" t="s">
        <v>1845</v>
      </c>
      <c r="C2135" s="54" t="s">
        <v>105</v>
      </c>
      <c r="D2135" s="55" t="s">
        <v>126</v>
      </c>
      <c r="E2135" s="55"/>
      <c r="F2135" s="54">
        <v>0.5</v>
      </c>
      <c r="G2135" s="55">
        <v>7.27</v>
      </c>
      <c r="H2135" s="55">
        <v>25.06</v>
      </c>
      <c r="I2135" s="54">
        <v>31.33</v>
      </c>
      <c r="J2135" s="54">
        <v>33.1</v>
      </c>
      <c r="K2135" s="185">
        <v>148.79</v>
      </c>
      <c r="L2135" s="57">
        <f>F2135*K2135</f>
        <v>74.394999999999996</v>
      </c>
      <c r="M2135" s="57">
        <f t="shared" si="228"/>
        <v>163.81779</v>
      </c>
      <c r="N2135" s="58">
        <f>M2135*$N$2</f>
        <v>204.77223750000002</v>
      </c>
      <c r="O2135" s="382">
        <f>M2135*$N$1*$N$3</f>
        <v>216.23948280000002</v>
      </c>
    </row>
    <row r="2136" spans="2:15" ht="15" customHeight="1" x14ac:dyDescent="0.25">
      <c r="B2136" s="474" t="s">
        <v>1846</v>
      </c>
      <c r="C2136" s="54" t="s">
        <v>105</v>
      </c>
      <c r="D2136" s="55" t="s">
        <v>126</v>
      </c>
      <c r="E2136" s="55"/>
      <c r="F2136" s="54">
        <v>0.6</v>
      </c>
      <c r="G2136" s="55">
        <v>8.7200000000000006</v>
      </c>
      <c r="H2136" s="55">
        <v>66.180000000000007</v>
      </c>
      <c r="I2136" s="54">
        <v>82.72</v>
      </c>
      <c r="J2136" s="54">
        <v>87.4</v>
      </c>
      <c r="K2136" s="185">
        <v>148.79</v>
      </c>
      <c r="L2136" s="57">
        <f>F2136*K2136</f>
        <v>89.273999999999987</v>
      </c>
      <c r="M2136" s="57">
        <f t="shared" si="228"/>
        <v>196.58134799999996</v>
      </c>
      <c r="N2136" s="58">
        <f>M2136*$N$2</f>
        <v>245.72668499999995</v>
      </c>
      <c r="O2136" s="382">
        <f>M2136*$N$1*$N$3</f>
        <v>259.48737935999998</v>
      </c>
    </row>
    <row r="2137" spans="2:15" x14ac:dyDescent="0.25">
      <c r="B2137" s="474"/>
      <c r="C2137" s="54"/>
      <c r="D2137" s="175" t="s">
        <v>1717</v>
      </c>
      <c r="E2137" s="55"/>
      <c r="F2137" s="54">
        <v>0.6</v>
      </c>
      <c r="G2137" s="55">
        <v>10.46</v>
      </c>
      <c r="H2137" s="55"/>
      <c r="I2137" s="54"/>
      <c r="J2137" s="54"/>
      <c r="K2137" s="185">
        <v>153.06</v>
      </c>
      <c r="L2137" s="57">
        <f>F2137*K2137</f>
        <v>91.835999999999999</v>
      </c>
      <c r="M2137" s="57">
        <f t="shared" si="228"/>
        <v>202.222872</v>
      </c>
      <c r="N2137" s="58">
        <f>M2137*$N$2</f>
        <v>252.77859000000001</v>
      </c>
      <c r="O2137" s="382">
        <f>M2137*$N$1*$N$3</f>
        <v>266.93419103999997</v>
      </c>
    </row>
    <row r="2138" spans="2:15" ht="15" customHeight="1" x14ac:dyDescent="0.25">
      <c r="B2138" s="474" t="s">
        <v>1847</v>
      </c>
      <c r="C2138" s="54"/>
      <c r="D2138" s="55"/>
      <c r="E2138" s="55"/>
      <c r="F2138" s="358"/>
      <c r="G2138" s="55"/>
      <c r="H2138" s="55"/>
      <c r="I2138" s="54"/>
      <c r="J2138" s="54"/>
      <c r="K2138" s="57"/>
      <c r="L2138" s="57"/>
      <c r="M2138" s="57">
        <f t="shared" si="228"/>
        <v>0</v>
      </c>
      <c r="N2138" s="58"/>
      <c r="O2138" s="382"/>
    </row>
    <row r="2139" spans="2:15" x14ac:dyDescent="0.25">
      <c r="B2139" s="474"/>
      <c r="C2139" s="54" t="s">
        <v>1058</v>
      </c>
      <c r="D2139" s="55" t="s">
        <v>126</v>
      </c>
      <c r="E2139" s="55"/>
      <c r="F2139" s="54">
        <v>1</v>
      </c>
      <c r="G2139" s="55">
        <v>14.53</v>
      </c>
      <c r="H2139" s="55">
        <v>50.13</v>
      </c>
      <c r="I2139" s="54">
        <v>62.66</v>
      </c>
      <c r="J2139" s="54">
        <v>66.2</v>
      </c>
      <c r="K2139" s="185">
        <v>148.79</v>
      </c>
      <c r="L2139" s="57">
        <f t="shared" ref="L2139:L2167" si="234">F2139*K2139</f>
        <v>148.79</v>
      </c>
      <c r="M2139" s="57">
        <f t="shared" si="228"/>
        <v>327.63558</v>
      </c>
      <c r="N2139" s="58">
        <f t="shared" ref="N2139:N2149" si="235">M2139*$N$2</f>
        <v>409.54447500000003</v>
      </c>
      <c r="O2139" s="382">
        <f t="shared" ref="O2139:O2149" si="236">M2139*$N$1*$N$3</f>
        <v>432.47896560000004</v>
      </c>
    </row>
    <row r="2140" spans="2:15" x14ac:dyDescent="0.25">
      <c r="B2140" s="59" t="s">
        <v>1848</v>
      </c>
      <c r="C2140" s="54" t="s">
        <v>105</v>
      </c>
      <c r="D2140" s="175" t="s">
        <v>1717</v>
      </c>
      <c r="E2140" s="55"/>
      <c r="F2140" s="54">
        <v>0.83</v>
      </c>
      <c r="G2140" s="55">
        <v>14.48</v>
      </c>
      <c r="H2140" s="55">
        <v>49.94</v>
      </c>
      <c r="I2140" s="54">
        <v>62.42</v>
      </c>
      <c r="J2140" s="54">
        <v>65.900000000000006</v>
      </c>
      <c r="K2140" s="185">
        <v>153.06</v>
      </c>
      <c r="L2140" s="57">
        <f t="shared" si="234"/>
        <v>127.0398</v>
      </c>
      <c r="M2140" s="57">
        <f t="shared" si="228"/>
        <v>279.74163959999998</v>
      </c>
      <c r="N2140" s="58">
        <f t="shared" si="235"/>
        <v>349.67704949999995</v>
      </c>
      <c r="O2140" s="382">
        <f t="shared" si="236"/>
        <v>369.25896427199996</v>
      </c>
    </row>
    <row r="2141" spans="2:15" x14ac:dyDescent="0.25">
      <c r="B2141" s="59" t="s">
        <v>1849</v>
      </c>
      <c r="C2141" s="54" t="s">
        <v>105</v>
      </c>
      <c r="D2141" s="175" t="s">
        <v>1717</v>
      </c>
      <c r="E2141" s="55"/>
      <c r="F2141" s="54">
        <v>1</v>
      </c>
      <c r="G2141" s="55">
        <v>17.440000000000001</v>
      </c>
      <c r="H2141" s="55">
        <v>60.17</v>
      </c>
      <c r="I2141" s="54">
        <v>75.209999999999994</v>
      </c>
      <c r="J2141" s="54">
        <v>79.400000000000006</v>
      </c>
      <c r="K2141" s="185">
        <v>153.06</v>
      </c>
      <c r="L2141" s="57">
        <f t="shared" si="234"/>
        <v>153.06</v>
      </c>
      <c r="M2141" s="57">
        <f t="shared" si="228"/>
        <v>337.03811999999999</v>
      </c>
      <c r="N2141" s="58">
        <f t="shared" si="235"/>
        <v>421.29764999999998</v>
      </c>
      <c r="O2141" s="382">
        <f t="shared" si="236"/>
        <v>444.89031840000001</v>
      </c>
    </row>
    <row r="2142" spans="2:15" x14ac:dyDescent="0.25">
      <c r="B2142" s="59" t="s">
        <v>1850</v>
      </c>
      <c r="C2142" s="54" t="s">
        <v>105</v>
      </c>
      <c r="D2142" s="55" t="s">
        <v>126</v>
      </c>
      <c r="E2142" s="55"/>
      <c r="F2142" s="54">
        <v>0.2</v>
      </c>
      <c r="G2142" s="55">
        <v>2.91</v>
      </c>
      <c r="H2142" s="55">
        <v>10.029999999999999</v>
      </c>
      <c r="I2142" s="54">
        <v>12.53</v>
      </c>
      <c r="J2142" s="54">
        <v>13.2</v>
      </c>
      <c r="K2142" s="185">
        <v>148.79</v>
      </c>
      <c r="L2142" s="57">
        <f t="shared" si="234"/>
        <v>29.757999999999999</v>
      </c>
      <c r="M2142" s="57">
        <f t="shared" si="228"/>
        <v>65.527115999999992</v>
      </c>
      <c r="N2142" s="58">
        <f t="shared" si="235"/>
        <v>81.908894999999987</v>
      </c>
      <c r="O2142" s="382">
        <f t="shared" si="236"/>
        <v>86.495793120000002</v>
      </c>
    </row>
    <row r="2143" spans="2:15" x14ac:dyDescent="0.25">
      <c r="B2143" s="59" t="s">
        <v>1851</v>
      </c>
      <c r="C2143" s="54" t="s">
        <v>1058</v>
      </c>
      <c r="D2143" s="55" t="s">
        <v>126</v>
      </c>
      <c r="E2143" s="55"/>
      <c r="F2143" s="54">
        <v>1.8</v>
      </c>
      <c r="G2143" s="55">
        <v>26.15</v>
      </c>
      <c r="H2143" s="55">
        <v>90.23</v>
      </c>
      <c r="I2143" s="54">
        <v>112.79</v>
      </c>
      <c r="J2143" s="54">
        <v>119.1</v>
      </c>
      <c r="K2143" s="185">
        <v>148.79</v>
      </c>
      <c r="L2143" s="57">
        <f t="shared" si="234"/>
        <v>267.822</v>
      </c>
      <c r="M2143" s="57">
        <f t="shared" si="228"/>
        <v>589.74404400000003</v>
      </c>
      <c r="N2143" s="58">
        <f t="shared" si="235"/>
        <v>737.18005500000004</v>
      </c>
      <c r="O2143" s="382">
        <f t="shared" si="236"/>
        <v>778.46213808000005</v>
      </c>
    </row>
    <row r="2144" spans="2:15" x14ac:dyDescent="0.25">
      <c r="B2144" s="59" t="s">
        <v>1852</v>
      </c>
      <c r="C2144" s="54" t="s">
        <v>105</v>
      </c>
      <c r="D2144" s="175" t="s">
        <v>1724</v>
      </c>
      <c r="E2144" s="55"/>
      <c r="F2144" s="54">
        <v>0.83</v>
      </c>
      <c r="G2144" s="55">
        <v>16.09</v>
      </c>
      <c r="H2144" s="55">
        <v>55.49</v>
      </c>
      <c r="I2144" s="54">
        <v>69.37</v>
      </c>
      <c r="J2144" s="54">
        <v>73.3</v>
      </c>
      <c r="K2144" s="239">
        <v>200.09</v>
      </c>
      <c r="L2144" s="57">
        <f t="shared" si="234"/>
        <v>166.07470000000001</v>
      </c>
      <c r="M2144" s="57">
        <f t="shared" si="228"/>
        <v>365.69648940000002</v>
      </c>
      <c r="N2144" s="58">
        <f t="shared" si="235"/>
        <v>457.12061175000002</v>
      </c>
      <c r="O2144" s="382">
        <f t="shared" si="236"/>
        <v>482.71936600800007</v>
      </c>
    </row>
    <row r="2145" spans="2:15" x14ac:dyDescent="0.25">
      <c r="B2145" s="59" t="s">
        <v>1853</v>
      </c>
      <c r="C2145" s="54" t="s">
        <v>105</v>
      </c>
      <c r="D2145" s="55" t="s">
        <v>126</v>
      </c>
      <c r="E2145" s="55"/>
      <c r="F2145" s="54">
        <v>0.04</v>
      </c>
      <c r="G2145" s="55">
        <v>0.57999999999999996</v>
      </c>
      <c r="H2145" s="55">
        <v>5.62</v>
      </c>
      <c r="I2145" s="54">
        <v>7.02</v>
      </c>
      <c r="J2145" s="54">
        <v>7.4</v>
      </c>
      <c r="K2145" s="185">
        <v>148.79</v>
      </c>
      <c r="L2145" s="57">
        <f t="shared" si="234"/>
        <v>5.9516</v>
      </c>
      <c r="M2145" s="57">
        <f t="shared" si="228"/>
        <v>13.105423200000001</v>
      </c>
      <c r="N2145" s="58">
        <f t="shared" si="235"/>
        <v>16.381779000000002</v>
      </c>
      <c r="O2145" s="382">
        <f t="shared" si="236"/>
        <v>17.299158624</v>
      </c>
    </row>
    <row r="2146" spans="2:15" x14ac:dyDescent="0.25">
      <c r="B2146" s="59"/>
      <c r="C2146" s="54"/>
      <c r="D2146" s="175" t="s">
        <v>1717</v>
      </c>
      <c r="E2146" s="55"/>
      <c r="F2146" s="54">
        <v>0.06</v>
      </c>
      <c r="G2146" s="55">
        <v>1.05</v>
      </c>
      <c r="H2146" s="55"/>
      <c r="I2146" s="54"/>
      <c r="J2146" s="54"/>
      <c r="K2146" s="185">
        <v>153.06</v>
      </c>
      <c r="L2146" s="57">
        <f t="shared" si="234"/>
        <v>9.1836000000000002</v>
      </c>
      <c r="M2146" s="57">
        <f t="shared" si="228"/>
        <v>20.2222872</v>
      </c>
      <c r="N2146" s="58">
        <f t="shared" si="235"/>
        <v>25.277858999999999</v>
      </c>
      <c r="O2146" s="382">
        <f t="shared" si="236"/>
        <v>26.693419104</v>
      </c>
    </row>
    <row r="2147" spans="2:15" x14ac:dyDescent="0.25">
      <c r="B2147" s="59" t="s">
        <v>1854</v>
      </c>
      <c r="C2147" s="54" t="s">
        <v>1058</v>
      </c>
      <c r="D2147" s="55" t="s">
        <v>126</v>
      </c>
      <c r="E2147" s="55"/>
      <c r="F2147" s="54">
        <v>0.1</v>
      </c>
      <c r="G2147" s="55">
        <v>1.45</v>
      </c>
      <c r="H2147" s="55">
        <v>11.03</v>
      </c>
      <c r="I2147" s="54">
        <v>13.79</v>
      </c>
      <c r="J2147" s="54">
        <v>14.6</v>
      </c>
      <c r="K2147" s="185">
        <v>148.79</v>
      </c>
      <c r="L2147" s="57">
        <f t="shared" si="234"/>
        <v>14.879</v>
      </c>
      <c r="M2147" s="57">
        <f t="shared" si="228"/>
        <v>32.763557999999996</v>
      </c>
      <c r="N2147" s="58">
        <f t="shared" si="235"/>
        <v>40.954447499999993</v>
      </c>
      <c r="O2147" s="382">
        <f t="shared" si="236"/>
        <v>43.247896560000001</v>
      </c>
    </row>
    <row r="2148" spans="2:15" x14ac:dyDescent="0.25">
      <c r="B2148" s="59"/>
      <c r="C2148" s="54"/>
      <c r="D2148" s="175" t="s">
        <v>1717</v>
      </c>
      <c r="E2148" s="55"/>
      <c r="F2148" s="54">
        <v>0.1</v>
      </c>
      <c r="G2148" s="55">
        <v>1.74</v>
      </c>
      <c r="H2148" s="55"/>
      <c r="I2148" s="54"/>
      <c r="J2148" s="54"/>
      <c r="K2148" s="185">
        <v>153.06</v>
      </c>
      <c r="L2148" s="57">
        <f t="shared" si="234"/>
        <v>15.306000000000001</v>
      </c>
      <c r="M2148" s="57">
        <f t="shared" si="228"/>
        <v>33.703811999999999</v>
      </c>
      <c r="N2148" s="58">
        <f t="shared" si="235"/>
        <v>42.129764999999999</v>
      </c>
      <c r="O2148" s="382">
        <f t="shared" si="236"/>
        <v>44.489031840000003</v>
      </c>
    </row>
    <row r="2149" spans="2:15" x14ac:dyDescent="0.25">
      <c r="B2149" s="59" t="s">
        <v>1855</v>
      </c>
      <c r="C2149" s="54" t="s">
        <v>1058</v>
      </c>
      <c r="D2149" s="55" t="s">
        <v>126</v>
      </c>
      <c r="E2149" s="55"/>
      <c r="F2149" s="54">
        <v>0.5</v>
      </c>
      <c r="G2149" s="55">
        <v>7.27</v>
      </c>
      <c r="H2149" s="55">
        <v>31.08</v>
      </c>
      <c r="I2149" s="54">
        <v>38.85</v>
      </c>
      <c r="J2149" s="54">
        <v>41</v>
      </c>
      <c r="K2149" s="185">
        <v>148.79</v>
      </c>
      <c r="L2149" s="57">
        <f t="shared" si="234"/>
        <v>74.394999999999996</v>
      </c>
      <c r="M2149" s="57">
        <f>(L2149+L2150)*2.202</f>
        <v>197.52160199999997</v>
      </c>
      <c r="N2149" s="58">
        <f t="shared" si="235"/>
        <v>246.90200249999998</v>
      </c>
      <c r="O2149" s="382">
        <f t="shared" si="236"/>
        <v>260.72851463999996</v>
      </c>
    </row>
    <row r="2150" spans="2:15" x14ac:dyDescent="0.25">
      <c r="B2150" s="59"/>
      <c r="C2150" s="54"/>
      <c r="D2150" s="175" t="s">
        <v>1717</v>
      </c>
      <c r="E2150" s="55"/>
      <c r="F2150" s="54">
        <v>0.1</v>
      </c>
      <c r="G2150" s="55">
        <v>1.74</v>
      </c>
      <c r="H2150" s="55"/>
      <c r="I2150" s="54"/>
      <c r="J2150" s="54"/>
      <c r="K2150" s="185">
        <v>153.06</v>
      </c>
      <c r="L2150" s="57">
        <f t="shared" si="234"/>
        <v>15.306000000000001</v>
      </c>
      <c r="M2150" s="57"/>
      <c r="N2150" s="58"/>
      <c r="O2150" s="382"/>
    </row>
    <row r="2151" spans="2:15" x14ac:dyDescent="0.25">
      <c r="B2151" s="59" t="s">
        <v>1856</v>
      </c>
      <c r="C2151" s="54" t="s">
        <v>105</v>
      </c>
      <c r="D2151" s="55" t="s">
        <v>126</v>
      </c>
      <c r="E2151" s="55"/>
      <c r="F2151" s="54">
        <v>1.2</v>
      </c>
      <c r="G2151" s="55">
        <v>17.440000000000001</v>
      </c>
      <c r="H2151" s="55">
        <v>78.2</v>
      </c>
      <c r="I2151" s="54">
        <v>97.76</v>
      </c>
      <c r="J2151" s="54">
        <v>103.2</v>
      </c>
      <c r="K2151" s="185">
        <v>148.79</v>
      </c>
      <c r="L2151" s="57">
        <f t="shared" si="234"/>
        <v>178.54799999999997</v>
      </c>
      <c r="M2151" s="57">
        <f>(L2151+L2152)*2.202</f>
        <v>494.27413199999995</v>
      </c>
      <c r="N2151" s="58">
        <f>M2151*$N$2</f>
        <v>617.8426649999999</v>
      </c>
      <c r="O2151" s="382">
        <f>M2151*$N$1*$N$3</f>
        <v>652.44185423999988</v>
      </c>
    </row>
    <row r="2152" spans="2:15" x14ac:dyDescent="0.25">
      <c r="B2152" s="59"/>
      <c r="C2152" s="54"/>
      <c r="D2152" s="175" t="s">
        <v>1717</v>
      </c>
      <c r="E2152" s="55"/>
      <c r="F2152" s="54">
        <v>0.3</v>
      </c>
      <c r="G2152" s="55">
        <v>5.23</v>
      </c>
      <c r="H2152" s="55"/>
      <c r="I2152" s="54"/>
      <c r="J2152" s="54"/>
      <c r="K2152" s="185">
        <v>153.06</v>
      </c>
      <c r="L2152" s="57">
        <f t="shared" si="234"/>
        <v>45.917999999999999</v>
      </c>
      <c r="M2152" s="57"/>
      <c r="N2152" s="156"/>
      <c r="O2152" s="394"/>
    </row>
    <row r="2153" spans="2:15" x14ac:dyDescent="0.25">
      <c r="B2153" s="59" t="s">
        <v>1857</v>
      </c>
      <c r="C2153" s="54" t="s">
        <v>105</v>
      </c>
      <c r="D2153" s="55" t="s">
        <v>126</v>
      </c>
      <c r="E2153" s="55"/>
      <c r="F2153" s="54">
        <v>0.1</v>
      </c>
      <c r="G2153" s="55">
        <v>1.45</v>
      </c>
      <c r="H2153" s="55">
        <v>5.01</v>
      </c>
      <c r="I2153" s="54">
        <v>6.27</v>
      </c>
      <c r="J2153" s="54">
        <v>6.6</v>
      </c>
      <c r="K2153" s="185">
        <v>148.79</v>
      </c>
      <c r="L2153" s="57">
        <f t="shared" si="234"/>
        <v>14.879</v>
      </c>
      <c r="M2153" s="57">
        <f>L2153*2.202</f>
        <v>32.763557999999996</v>
      </c>
      <c r="N2153" s="58">
        <f>M2153*$N$2</f>
        <v>40.954447499999993</v>
      </c>
      <c r="O2153" s="382">
        <f>M2153*$N$1*$N$3</f>
        <v>43.247896560000001</v>
      </c>
    </row>
    <row r="2154" spans="2:15" ht="30" x14ac:dyDescent="0.25">
      <c r="B2154" s="59" t="s">
        <v>1858</v>
      </c>
      <c r="C2154" s="54"/>
      <c r="D2154" s="55" t="s">
        <v>126</v>
      </c>
      <c r="E2154" s="55"/>
      <c r="F2154" s="54">
        <v>0.3</v>
      </c>
      <c r="G2154" s="55">
        <v>4.3600000000000003</v>
      </c>
      <c r="H2154" s="55">
        <v>15.04</v>
      </c>
      <c r="I2154" s="54">
        <v>18.8</v>
      </c>
      <c r="J2154" s="54">
        <v>19.899999999999999</v>
      </c>
      <c r="K2154" s="185">
        <v>148.79</v>
      </c>
      <c r="L2154" s="57">
        <f t="shared" si="234"/>
        <v>44.636999999999993</v>
      </c>
      <c r="M2154" s="57">
        <f>L2154*2.202</f>
        <v>98.290673999999981</v>
      </c>
      <c r="N2154" s="58">
        <f>M2154*$N$2</f>
        <v>122.86334249999997</v>
      </c>
      <c r="O2154" s="382">
        <f>M2154*$N$1*$N$3</f>
        <v>129.74368967999999</v>
      </c>
    </row>
    <row r="2155" spans="2:15" ht="30" x14ac:dyDescent="0.25">
      <c r="B2155" s="59" t="s">
        <v>1859</v>
      </c>
      <c r="C2155" s="54" t="s">
        <v>1514</v>
      </c>
      <c r="D2155" s="55" t="s">
        <v>171</v>
      </c>
      <c r="E2155" s="55"/>
      <c r="F2155" s="54">
        <v>0.5</v>
      </c>
      <c r="G2155" s="55">
        <v>6.46</v>
      </c>
      <c r="H2155" s="55">
        <v>49.37</v>
      </c>
      <c r="I2155" s="54">
        <v>61.71</v>
      </c>
      <c r="J2155" s="54">
        <v>65.2</v>
      </c>
      <c r="K2155" s="185">
        <v>131.35</v>
      </c>
      <c r="L2155" s="57">
        <f t="shared" si="234"/>
        <v>65.674999999999997</v>
      </c>
      <c r="M2155" s="57">
        <f>(L2155+L2156)*2.202</f>
        <v>308.43413999999996</v>
      </c>
      <c r="N2155" s="58">
        <f>M2155*$N$2</f>
        <v>385.54267499999992</v>
      </c>
      <c r="O2155" s="382">
        <f>M2155*$N$1*$N$3</f>
        <v>407.13306479999994</v>
      </c>
    </row>
    <row r="2156" spans="2:15" x14ac:dyDescent="0.25">
      <c r="B2156" s="59"/>
      <c r="C2156" s="54"/>
      <c r="D2156" s="175" t="s">
        <v>1773</v>
      </c>
      <c r="E2156" s="55"/>
      <c r="F2156" s="54">
        <v>0.5</v>
      </c>
      <c r="G2156" s="55">
        <v>7.85</v>
      </c>
      <c r="H2156" s="55"/>
      <c r="I2156" s="54"/>
      <c r="J2156" s="54"/>
      <c r="K2156" s="185">
        <v>148.79</v>
      </c>
      <c r="L2156" s="57">
        <f t="shared" si="234"/>
        <v>74.394999999999996</v>
      </c>
      <c r="M2156" s="57"/>
      <c r="N2156" s="58"/>
      <c r="O2156" s="382"/>
    </row>
    <row r="2157" spans="2:15" ht="30" x14ac:dyDescent="0.25">
      <c r="B2157" s="59" t="s">
        <v>1860</v>
      </c>
      <c r="C2157" s="54" t="s">
        <v>1505</v>
      </c>
      <c r="D2157" s="175" t="s">
        <v>1773</v>
      </c>
      <c r="E2157" s="55"/>
      <c r="F2157" s="54">
        <v>0.5</v>
      </c>
      <c r="G2157" s="55">
        <v>7.85</v>
      </c>
      <c r="H2157" s="55">
        <v>27.08</v>
      </c>
      <c r="I2157" s="54">
        <v>33.85</v>
      </c>
      <c r="J2157" s="54">
        <v>35.700000000000003</v>
      </c>
      <c r="K2157" s="185">
        <v>148.79</v>
      </c>
      <c r="L2157" s="57">
        <f t="shared" si="234"/>
        <v>74.394999999999996</v>
      </c>
      <c r="M2157" s="57">
        <f>L2157*2.202</f>
        <v>163.81779</v>
      </c>
      <c r="N2157" s="58">
        <f>M2157*$N$2</f>
        <v>204.77223750000002</v>
      </c>
      <c r="O2157" s="382">
        <f>M2157*$N$1*$N$3</f>
        <v>216.23948280000002</v>
      </c>
    </row>
    <row r="2158" spans="2:15" ht="30" x14ac:dyDescent="0.25">
      <c r="B2158" s="59" t="s">
        <v>1861</v>
      </c>
      <c r="C2158" s="54" t="s">
        <v>1862</v>
      </c>
      <c r="D2158" s="55" t="s">
        <v>126</v>
      </c>
      <c r="E2158" s="55"/>
      <c r="F2158" s="54">
        <v>0.23</v>
      </c>
      <c r="G2158" s="55">
        <v>3.34</v>
      </c>
      <c r="H2158" s="55">
        <v>23.81</v>
      </c>
      <c r="I2158" s="54">
        <v>29.76</v>
      </c>
      <c r="J2158" s="54">
        <v>31.4</v>
      </c>
      <c r="K2158" s="185">
        <v>148.79</v>
      </c>
      <c r="L2158" s="57">
        <f t="shared" si="234"/>
        <v>34.221699999999998</v>
      </c>
      <c r="M2158" s="57">
        <f>(L2158+L2159)*2.202</f>
        <v>145.26792180000001</v>
      </c>
      <c r="N2158" s="58">
        <f>M2158*$N$2</f>
        <v>181.58490225000003</v>
      </c>
      <c r="O2158" s="382">
        <f>M2158*$N$1*$N$3</f>
        <v>191.75365677600001</v>
      </c>
    </row>
    <row r="2159" spans="2:15" x14ac:dyDescent="0.25">
      <c r="B2159" s="59"/>
      <c r="C2159" s="54"/>
      <c r="D2159" s="55" t="s">
        <v>461</v>
      </c>
      <c r="E2159" s="55"/>
      <c r="F2159" s="54">
        <v>0.17</v>
      </c>
      <c r="G2159" s="55">
        <v>3.56</v>
      </c>
      <c r="H2159" s="55"/>
      <c r="I2159" s="54"/>
      <c r="J2159" s="54"/>
      <c r="K2159" s="239">
        <v>186.76</v>
      </c>
      <c r="L2159" s="57">
        <f t="shared" si="234"/>
        <v>31.749200000000002</v>
      </c>
      <c r="M2159" s="57"/>
      <c r="N2159" s="58"/>
      <c r="O2159" s="382"/>
    </row>
    <row r="2160" spans="2:15" x14ac:dyDescent="0.25">
      <c r="B2160" s="44" t="s">
        <v>1863</v>
      </c>
      <c r="C2160" s="46" t="s">
        <v>1682</v>
      </c>
      <c r="D2160" s="71" t="s">
        <v>126</v>
      </c>
      <c r="E2160" s="71"/>
      <c r="F2160" s="46">
        <v>0.5</v>
      </c>
      <c r="G2160" s="71">
        <v>7.27</v>
      </c>
      <c r="H2160" s="71">
        <v>61.17</v>
      </c>
      <c r="I2160" s="46">
        <v>76.459999999999994</v>
      </c>
      <c r="J2160" s="46">
        <v>80.7</v>
      </c>
      <c r="K2160" s="185">
        <v>148.79</v>
      </c>
      <c r="L2160" s="51">
        <f t="shared" si="234"/>
        <v>74.394999999999996</v>
      </c>
      <c r="M2160" s="51">
        <f>(L2160+L2161)*2.202</f>
        <v>369.44054999999992</v>
      </c>
      <c r="N2160" s="52">
        <f>M2160*$N$2</f>
        <v>461.80068749999987</v>
      </c>
      <c r="O2160" s="381">
        <f>M2160*$N$1*$N$3</f>
        <v>487.66152599999992</v>
      </c>
    </row>
    <row r="2161" spans="2:15" x14ac:dyDescent="0.25">
      <c r="B2161" s="59"/>
      <c r="C2161" s="54"/>
      <c r="D2161" s="55" t="s">
        <v>461</v>
      </c>
      <c r="E2161" s="55"/>
      <c r="F2161" s="54">
        <v>0.5</v>
      </c>
      <c r="G2161" s="55">
        <v>10.47</v>
      </c>
      <c r="H2161" s="55"/>
      <c r="I2161" s="54"/>
      <c r="J2161" s="54"/>
      <c r="K2161" s="239">
        <v>186.76</v>
      </c>
      <c r="L2161" s="57">
        <f t="shared" si="234"/>
        <v>93.38</v>
      </c>
      <c r="M2161" s="57"/>
      <c r="N2161" s="58"/>
      <c r="O2161" s="382"/>
    </row>
    <row r="2162" spans="2:15" x14ac:dyDescent="0.25">
      <c r="B2162" s="59" t="s">
        <v>1864</v>
      </c>
      <c r="C2162" s="54" t="s">
        <v>1617</v>
      </c>
      <c r="D2162" s="175" t="s">
        <v>1724</v>
      </c>
      <c r="E2162" s="55"/>
      <c r="F2162" s="54">
        <v>5</v>
      </c>
      <c r="G2162" s="55">
        <v>96.9</v>
      </c>
      <c r="H2162" s="55">
        <v>334.31</v>
      </c>
      <c r="I2162" s="54">
        <v>417.88</v>
      </c>
      <c r="J2162" s="54">
        <v>441.3</v>
      </c>
      <c r="K2162" s="185">
        <v>186.76</v>
      </c>
      <c r="L2162" s="57">
        <f t="shared" si="234"/>
        <v>933.8</v>
      </c>
      <c r="M2162" s="57">
        <f>L2162*2.202</f>
        <v>2056.2275999999997</v>
      </c>
      <c r="N2162" s="58">
        <f>M2162*$N$2</f>
        <v>2570.2844999999998</v>
      </c>
      <c r="O2162" s="382">
        <f>M2162*$N$1*$N$3</f>
        <v>2714.2204319999996</v>
      </c>
    </row>
    <row r="2163" spans="2:15" ht="30" x14ac:dyDescent="0.25">
      <c r="B2163" s="59" t="s">
        <v>1865</v>
      </c>
      <c r="C2163" s="54" t="s">
        <v>1866</v>
      </c>
      <c r="D2163" s="55" t="s">
        <v>126</v>
      </c>
      <c r="E2163" s="55"/>
      <c r="F2163" s="54">
        <v>0.5</v>
      </c>
      <c r="G2163" s="55">
        <v>7.27</v>
      </c>
      <c r="H2163" s="55">
        <v>25.06</v>
      </c>
      <c r="I2163" s="54">
        <v>31.33</v>
      </c>
      <c r="J2163" s="54">
        <v>33.1</v>
      </c>
      <c r="K2163" s="185">
        <v>148.79</v>
      </c>
      <c r="L2163" s="57">
        <f t="shared" si="234"/>
        <v>74.394999999999996</v>
      </c>
      <c r="M2163" s="57">
        <f>L2163*2.202</f>
        <v>163.81779</v>
      </c>
      <c r="N2163" s="58">
        <f>M2163*$N$2</f>
        <v>204.77223750000002</v>
      </c>
      <c r="O2163" s="382">
        <f>M2163*$N$1*$N$3</f>
        <v>216.23948280000002</v>
      </c>
    </row>
    <row r="2164" spans="2:15" x14ac:dyDescent="0.25">
      <c r="B2164" s="59" t="s">
        <v>1867</v>
      </c>
      <c r="C2164" s="54" t="s">
        <v>1868</v>
      </c>
      <c r="D2164" s="175" t="s">
        <v>1717</v>
      </c>
      <c r="E2164" s="55"/>
      <c r="F2164" s="54">
        <v>0.1</v>
      </c>
      <c r="G2164" s="55">
        <v>1.74</v>
      </c>
      <c r="H2164" s="55">
        <v>11.03</v>
      </c>
      <c r="I2164" s="54">
        <v>13.78</v>
      </c>
      <c r="J2164" s="54">
        <v>14.6</v>
      </c>
      <c r="K2164" s="185">
        <v>153.06</v>
      </c>
      <c r="L2164" s="57">
        <f t="shared" si="234"/>
        <v>15.306000000000001</v>
      </c>
      <c r="M2164" s="57">
        <f>(L2164+L2165)*2.202</f>
        <v>66.467370000000003</v>
      </c>
      <c r="N2164" s="58">
        <f>M2164*$N$2</f>
        <v>83.084212500000007</v>
      </c>
      <c r="O2164" s="382">
        <f>M2164*$N$1*$N$3</f>
        <v>87.736928399999996</v>
      </c>
    </row>
    <row r="2165" spans="2:15" x14ac:dyDescent="0.25">
      <c r="B2165" s="59"/>
      <c r="C2165" s="54"/>
      <c r="D2165" s="55" t="s">
        <v>126</v>
      </c>
      <c r="E2165" s="55"/>
      <c r="F2165" s="54">
        <v>0.1</v>
      </c>
      <c r="G2165" s="55">
        <v>1.45</v>
      </c>
      <c r="H2165" s="55"/>
      <c r="I2165" s="54"/>
      <c r="J2165" s="54"/>
      <c r="K2165" s="185">
        <v>148.79</v>
      </c>
      <c r="L2165" s="57">
        <f t="shared" si="234"/>
        <v>14.879</v>
      </c>
      <c r="M2165" s="57"/>
      <c r="N2165" s="58"/>
      <c r="O2165" s="382"/>
    </row>
    <row r="2166" spans="2:15" x14ac:dyDescent="0.25">
      <c r="B2166" s="59" t="s">
        <v>1869</v>
      </c>
      <c r="C2166" s="54" t="s">
        <v>1058</v>
      </c>
      <c r="D2166" s="175" t="s">
        <v>1717</v>
      </c>
      <c r="E2166" s="55"/>
      <c r="F2166" s="54">
        <v>5</v>
      </c>
      <c r="G2166" s="55">
        <v>87.2</v>
      </c>
      <c r="H2166" s="55">
        <v>300.83999999999997</v>
      </c>
      <c r="I2166" s="54">
        <v>376.05</v>
      </c>
      <c r="J2166" s="54">
        <v>397.1</v>
      </c>
      <c r="K2166" s="185">
        <v>153.06</v>
      </c>
      <c r="L2166" s="57">
        <f t="shared" si="234"/>
        <v>765.3</v>
      </c>
      <c r="M2166" s="57">
        <f>L2166*2.202</f>
        <v>1685.1905999999999</v>
      </c>
      <c r="N2166" s="58">
        <f>M2166*$N$2</f>
        <v>2106.4882499999999</v>
      </c>
      <c r="O2166" s="382">
        <f>M2166*$N$1*$N$3</f>
        <v>2224.4515919999999</v>
      </c>
    </row>
    <row r="2167" spans="2:15" x14ac:dyDescent="0.25">
      <c r="B2167" s="59" t="s">
        <v>1870</v>
      </c>
      <c r="C2167" s="54" t="s">
        <v>105</v>
      </c>
      <c r="D2167" s="175" t="s">
        <v>1717</v>
      </c>
      <c r="E2167" s="55"/>
      <c r="F2167" s="54">
        <v>1.1000000000000001</v>
      </c>
      <c r="G2167" s="55">
        <v>15.98</v>
      </c>
      <c r="H2167" s="55">
        <v>55.14</v>
      </c>
      <c r="I2167" s="54">
        <v>68.930000000000007</v>
      </c>
      <c r="J2167" s="54">
        <v>72.8</v>
      </c>
      <c r="K2167" s="185">
        <v>153.06</v>
      </c>
      <c r="L2167" s="57">
        <f t="shared" si="234"/>
        <v>168.36600000000001</v>
      </c>
      <c r="M2167" s="57">
        <f>L2167*2.202</f>
        <v>370.74193200000002</v>
      </c>
      <c r="N2167" s="58">
        <f>M2167*$N$2</f>
        <v>463.427415</v>
      </c>
      <c r="O2167" s="382">
        <f>M2167*$N$1*$N$3</f>
        <v>489.37935024000001</v>
      </c>
    </row>
    <row r="2168" spans="2:15" x14ac:dyDescent="0.25">
      <c r="B2168" s="59" t="s">
        <v>1871</v>
      </c>
      <c r="C2168" s="54"/>
      <c r="D2168" s="55"/>
      <c r="E2168" s="55"/>
      <c r="F2168" s="54"/>
      <c r="G2168" s="55"/>
      <c r="H2168" s="55"/>
      <c r="I2168" s="54"/>
      <c r="J2168" s="54"/>
      <c r="K2168" s="358"/>
      <c r="L2168" s="57"/>
      <c r="M2168" s="57"/>
      <c r="N2168" s="58"/>
      <c r="O2168" s="382"/>
    </row>
    <row r="2169" spans="2:15" x14ac:dyDescent="0.25">
      <c r="B2169" s="59" t="s">
        <v>1872</v>
      </c>
      <c r="C2169" s="54" t="s">
        <v>298</v>
      </c>
      <c r="D2169" s="55" t="s">
        <v>200</v>
      </c>
      <c r="E2169" s="55"/>
      <c r="F2169" s="54">
        <v>0.25</v>
      </c>
      <c r="G2169" s="55">
        <v>4.17</v>
      </c>
      <c r="H2169" s="55">
        <v>14.38</v>
      </c>
      <c r="I2169" s="54">
        <v>17.98</v>
      </c>
      <c r="J2169" s="54">
        <v>19</v>
      </c>
      <c r="K2169" s="57">
        <v>173.42</v>
      </c>
      <c r="L2169" s="57">
        <f t="shared" ref="L2169:L2183" si="237">F2169*K2169</f>
        <v>43.354999999999997</v>
      </c>
      <c r="M2169" s="57">
        <f>L2169*2.202</f>
        <v>95.467709999999997</v>
      </c>
      <c r="N2169" s="58">
        <f>M2169*$N$2</f>
        <v>119.3346375</v>
      </c>
      <c r="O2169" s="382">
        <f>M2169*$N$1*$N$3</f>
        <v>126.0173772</v>
      </c>
    </row>
    <row r="2170" spans="2:15" x14ac:dyDescent="0.25">
      <c r="B2170" s="59" t="s">
        <v>1873</v>
      </c>
      <c r="C2170" s="54" t="s">
        <v>105</v>
      </c>
      <c r="D2170" s="55" t="s">
        <v>126</v>
      </c>
      <c r="E2170" s="55"/>
      <c r="F2170" s="54">
        <v>0.25</v>
      </c>
      <c r="G2170" s="55">
        <v>3.63</v>
      </c>
      <c r="H2170" s="55">
        <v>12.53</v>
      </c>
      <c r="I2170" s="54">
        <v>15.67</v>
      </c>
      <c r="J2170" s="54">
        <v>16.5</v>
      </c>
      <c r="K2170" s="185">
        <v>148.79</v>
      </c>
      <c r="L2170" s="57">
        <f t="shared" si="237"/>
        <v>37.197499999999998</v>
      </c>
      <c r="M2170" s="57">
        <f>L2170*2.202</f>
        <v>81.908895000000001</v>
      </c>
      <c r="N2170" s="58">
        <f>M2170*$N$2</f>
        <v>102.38611875000001</v>
      </c>
      <c r="O2170" s="382">
        <f>M2170*$N$1*$N$3</f>
        <v>108.11974140000001</v>
      </c>
    </row>
    <row r="2171" spans="2:15" x14ac:dyDescent="0.25">
      <c r="B2171" s="59" t="s">
        <v>1874</v>
      </c>
      <c r="C2171" s="54" t="s">
        <v>105</v>
      </c>
      <c r="D2171" s="55" t="s">
        <v>200</v>
      </c>
      <c r="E2171" s="55"/>
      <c r="F2171" s="54">
        <v>0.2</v>
      </c>
      <c r="G2171" s="55">
        <v>3.34</v>
      </c>
      <c r="H2171" s="55">
        <v>11.51</v>
      </c>
      <c r="I2171" s="54">
        <v>14.39</v>
      </c>
      <c r="J2171" s="54">
        <v>15.2</v>
      </c>
      <c r="K2171" s="57">
        <v>173.42</v>
      </c>
      <c r="L2171" s="57">
        <f t="shared" si="237"/>
        <v>34.683999999999997</v>
      </c>
      <c r="M2171" s="57">
        <f>L2171*2.202</f>
        <v>76.374167999999997</v>
      </c>
      <c r="N2171" s="58">
        <f>M2171*$N$2</f>
        <v>95.467709999999997</v>
      </c>
      <c r="O2171" s="382">
        <f>M2171*$N$1*$N$3</f>
        <v>100.81390176000001</v>
      </c>
    </row>
    <row r="2172" spans="2:15" x14ac:dyDescent="0.25">
      <c r="B2172" s="59" t="s">
        <v>1875</v>
      </c>
      <c r="C2172" s="54" t="s">
        <v>105</v>
      </c>
      <c r="D2172" s="55" t="s">
        <v>200</v>
      </c>
      <c r="E2172" s="55"/>
      <c r="F2172" s="54">
        <v>0.5</v>
      </c>
      <c r="G2172" s="55" t="s">
        <v>1876</v>
      </c>
      <c r="H2172" s="55">
        <v>28.77</v>
      </c>
      <c r="I2172" s="54">
        <v>35.97</v>
      </c>
      <c r="J2172" s="54">
        <v>38</v>
      </c>
      <c r="K2172" s="57">
        <v>173.42</v>
      </c>
      <c r="L2172" s="57">
        <f t="shared" si="237"/>
        <v>86.71</v>
      </c>
      <c r="M2172" s="57">
        <f>L2172*2.202</f>
        <v>190.93541999999999</v>
      </c>
      <c r="N2172" s="58">
        <f>M2172*$N$2</f>
        <v>238.669275</v>
      </c>
      <c r="O2172" s="382">
        <f>M2172*$N$1*$N$3</f>
        <v>252.0347544</v>
      </c>
    </row>
    <row r="2173" spans="2:15" x14ac:dyDescent="0.25">
      <c r="B2173" s="59" t="s">
        <v>1877</v>
      </c>
      <c r="C2173" s="54" t="s">
        <v>1878</v>
      </c>
      <c r="D2173" s="55" t="s">
        <v>126</v>
      </c>
      <c r="E2173" s="55"/>
      <c r="F2173" s="54">
        <v>0.8</v>
      </c>
      <c r="G2173" s="55">
        <v>11.62</v>
      </c>
      <c r="H2173" s="55">
        <v>27.79</v>
      </c>
      <c r="I2173" s="54">
        <v>122.23</v>
      </c>
      <c r="J2173" s="54">
        <v>129.1</v>
      </c>
      <c r="K2173" s="185">
        <v>148.79</v>
      </c>
      <c r="L2173" s="57">
        <f t="shared" si="237"/>
        <v>119.032</v>
      </c>
      <c r="M2173" s="57">
        <f>(L2173+L2174)*2.202</f>
        <v>531.73896000000002</v>
      </c>
      <c r="N2173" s="58">
        <f>M2173*$N$2</f>
        <v>664.67370000000005</v>
      </c>
      <c r="O2173" s="382">
        <f>M2173*$N$1*$N$3</f>
        <v>701.89542719999997</v>
      </c>
    </row>
    <row r="2174" spans="2:15" x14ac:dyDescent="0.25">
      <c r="B2174" s="59"/>
      <c r="C2174" s="54"/>
      <c r="D2174" s="55" t="s">
        <v>1879</v>
      </c>
      <c r="E2174" s="55"/>
      <c r="F2174" s="54">
        <v>0.8</v>
      </c>
      <c r="G2174" s="55">
        <v>16.72</v>
      </c>
      <c r="H2174" s="55"/>
      <c r="I2174" s="54"/>
      <c r="J2174" s="54"/>
      <c r="K2174" s="185">
        <v>153.06</v>
      </c>
      <c r="L2174" s="57">
        <f t="shared" si="237"/>
        <v>122.44800000000001</v>
      </c>
      <c r="M2174" s="57"/>
      <c r="N2174" s="58"/>
      <c r="O2174" s="382"/>
    </row>
    <row r="2175" spans="2:15" x14ac:dyDescent="0.25">
      <c r="B2175" s="59" t="s">
        <v>1880</v>
      </c>
      <c r="C2175" s="54" t="s">
        <v>1544</v>
      </c>
      <c r="D2175" s="175" t="s">
        <v>1724</v>
      </c>
      <c r="E2175" s="55"/>
      <c r="F2175" s="54">
        <v>0.7</v>
      </c>
      <c r="G2175" s="55">
        <v>13.57</v>
      </c>
      <c r="H2175" s="55">
        <v>46.8</v>
      </c>
      <c r="I2175" s="54">
        <v>58.5</v>
      </c>
      <c r="J2175" s="54">
        <v>61.8</v>
      </c>
      <c r="K2175" s="239">
        <v>200.09</v>
      </c>
      <c r="L2175" s="57">
        <f t="shared" si="237"/>
        <v>140.06299999999999</v>
      </c>
      <c r="M2175" s="57">
        <f t="shared" ref="M2175:M2183" si="238">L2175*2.202</f>
        <v>308.41872599999999</v>
      </c>
      <c r="N2175" s="58">
        <f t="shared" ref="N2175:N2183" si="239">M2175*$N$2</f>
        <v>385.52340749999996</v>
      </c>
      <c r="O2175" s="382">
        <f t="shared" ref="O2175:O2183" si="240">M2175*$N$1*$N$3</f>
        <v>407.11271832000006</v>
      </c>
    </row>
    <row r="2176" spans="2:15" x14ac:dyDescent="0.25">
      <c r="B2176" s="59" t="s">
        <v>1881</v>
      </c>
      <c r="C2176" s="54" t="s">
        <v>1617</v>
      </c>
      <c r="D2176" s="175" t="s">
        <v>1724</v>
      </c>
      <c r="E2176" s="55"/>
      <c r="F2176" s="54">
        <v>1</v>
      </c>
      <c r="G2176" s="55">
        <v>19.38</v>
      </c>
      <c r="H2176" s="55">
        <v>66.86</v>
      </c>
      <c r="I2176" s="54">
        <v>83.58</v>
      </c>
      <c r="J2176" s="54">
        <v>88.3</v>
      </c>
      <c r="K2176" s="239">
        <v>200.09</v>
      </c>
      <c r="L2176" s="57">
        <f t="shared" si="237"/>
        <v>200.09</v>
      </c>
      <c r="M2176" s="57">
        <f t="shared" si="238"/>
        <v>440.59818000000001</v>
      </c>
      <c r="N2176" s="58">
        <f t="shared" si="239"/>
        <v>550.74772500000006</v>
      </c>
      <c r="O2176" s="382">
        <f t="shared" si="240"/>
        <v>581.58959760000005</v>
      </c>
    </row>
    <row r="2177" spans="2:15" x14ac:dyDescent="0.25">
      <c r="B2177" s="59" t="s">
        <v>1882</v>
      </c>
      <c r="C2177" s="54" t="s">
        <v>1058</v>
      </c>
      <c r="D2177" s="175" t="s">
        <v>1724</v>
      </c>
      <c r="E2177" s="55"/>
      <c r="F2177" s="54">
        <v>0.83</v>
      </c>
      <c r="G2177" s="55">
        <v>16.09</v>
      </c>
      <c r="H2177" s="55">
        <v>55.49</v>
      </c>
      <c r="I2177" s="54">
        <v>69.37</v>
      </c>
      <c r="J2177" s="54">
        <v>73.3</v>
      </c>
      <c r="K2177" s="239">
        <v>200.09</v>
      </c>
      <c r="L2177" s="57">
        <f t="shared" si="237"/>
        <v>166.07470000000001</v>
      </c>
      <c r="M2177" s="57">
        <f t="shared" si="238"/>
        <v>365.69648940000002</v>
      </c>
      <c r="N2177" s="58">
        <f t="shared" si="239"/>
        <v>457.12061175000002</v>
      </c>
      <c r="O2177" s="382">
        <f t="shared" si="240"/>
        <v>482.71936600800007</v>
      </c>
    </row>
    <row r="2178" spans="2:15" ht="17.25" customHeight="1" x14ac:dyDescent="0.25">
      <c r="B2178" s="59" t="s">
        <v>1883</v>
      </c>
      <c r="C2178" s="54" t="s">
        <v>1884</v>
      </c>
      <c r="D2178" s="55" t="s">
        <v>126</v>
      </c>
      <c r="E2178" s="55"/>
      <c r="F2178" s="54">
        <v>1</v>
      </c>
      <c r="G2178" s="55">
        <v>14.53</v>
      </c>
      <c r="H2178" s="55">
        <v>110.3</v>
      </c>
      <c r="I2178" s="54">
        <v>137.87</v>
      </c>
      <c r="J2178" s="54">
        <v>145.6</v>
      </c>
      <c r="K2178" s="185">
        <v>148.79</v>
      </c>
      <c r="L2178" s="57">
        <f t="shared" si="237"/>
        <v>148.79</v>
      </c>
      <c r="M2178" s="57">
        <f t="shared" si="238"/>
        <v>327.63558</v>
      </c>
      <c r="N2178" s="58">
        <f t="shared" si="239"/>
        <v>409.54447500000003</v>
      </c>
      <c r="O2178" s="382">
        <f t="shared" si="240"/>
        <v>432.47896560000004</v>
      </c>
    </row>
    <row r="2179" spans="2:15" x14ac:dyDescent="0.25">
      <c r="B2179" s="59"/>
      <c r="C2179" s="54"/>
      <c r="D2179" s="55" t="s">
        <v>1885</v>
      </c>
      <c r="E2179" s="55"/>
      <c r="F2179" s="54">
        <v>1</v>
      </c>
      <c r="G2179" s="55">
        <v>17.440000000000001</v>
      </c>
      <c r="H2179" s="55"/>
      <c r="I2179" s="54"/>
      <c r="J2179" s="54"/>
      <c r="K2179" s="185">
        <v>153.06</v>
      </c>
      <c r="L2179" s="57">
        <f t="shared" si="237"/>
        <v>153.06</v>
      </c>
      <c r="M2179" s="57">
        <f t="shared" si="238"/>
        <v>337.03811999999999</v>
      </c>
      <c r="N2179" s="58">
        <f t="shared" si="239"/>
        <v>421.29764999999998</v>
      </c>
      <c r="O2179" s="382">
        <f t="shared" si="240"/>
        <v>444.89031840000001</v>
      </c>
    </row>
    <row r="2180" spans="2:15" x14ac:dyDescent="0.25">
      <c r="B2180" s="59" t="s">
        <v>1886</v>
      </c>
      <c r="C2180" s="54" t="s">
        <v>1887</v>
      </c>
      <c r="D2180" s="55" t="s">
        <v>126</v>
      </c>
      <c r="E2180" s="55"/>
      <c r="F2180" s="54">
        <v>0.45</v>
      </c>
      <c r="G2180" s="55">
        <v>6.54</v>
      </c>
      <c r="H2180" s="55">
        <v>28.57</v>
      </c>
      <c r="I2180" s="54">
        <v>34.72</v>
      </c>
      <c r="J2180" s="54">
        <v>37.700000000000003</v>
      </c>
      <c r="K2180" s="185">
        <v>148.79</v>
      </c>
      <c r="L2180" s="57">
        <f t="shared" si="237"/>
        <v>66.955500000000001</v>
      </c>
      <c r="M2180" s="57">
        <f t="shared" si="238"/>
        <v>147.43601100000001</v>
      </c>
      <c r="N2180" s="58">
        <f t="shared" si="239"/>
        <v>184.29501375000001</v>
      </c>
      <c r="O2180" s="382">
        <f t="shared" si="240"/>
        <v>194.61553452000001</v>
      </c>
    </row>
    <row r="2181" spans="2:15" ht="17.25" customHeight="1" x14ac:dyDescent="0.25">
      <c r="B2181" s="59"/>
      <c r="C2181" s="54"/>
      <c r="D2181" s="55" t="s">
        <v>1885</v>
      </c>
      <c r="E2181" s="55"/>
      <c r="F2181" s="54">
        <v>0.1</v>
      </c>
      <c r="G2181" s="55">
        <v>1.74</v>
      </c>
      <c r="H2181" s="57">
        <f>1.74*3.45</f>
        <v>6.0030000000000001</v>
      </c>
      <c r="I2181" s="57"/>
      <c r="J2181" s="54"/>
      <c r="K2181" s="185">
        <v>153.06</v>
      </c>
      <c r="L2181" s="57">
        <f t="shared" si="237"/>
        <v>15.306000000000001</v>
      </c>
      <c r="M2181" s="57">
        <f t="shared" si="238"/>
        <v>33.703811999999999</v>
      </c>
      <c r="N2181" s="58">
        <f t="shared" si="239"/>
        <v>42.129764999999999</v>
      </c>
      <c r="O2181" s="382">
        <f t="shared" si="240"/>
        <v>44.489031840000003</v>
      </c>
    </row>
    <row r="2182" spans="2:15" x14ac:dyDescent="0.25">
      <c r="B2182" s="59" t="s">
        <v>1888</v>
      </c>
      <c r="C2182" s="54" t="s">
        <v>295</v>
      </c>
      <c r="D2182" s="55" t="s">
        <v>171</v>
      </c>
      <c r="E2182" s="55"/>
      <c r="F2182" s="54">
        <v>6</v>
      </c>
      <c r="G2182" s="55">
        <v>77.52</v>
      </c>
      <c r="H2182" s="55">
        <v>612.72</v>
      </c>
      <c r="I2182" s="54">
        <v>765.9</v>
      </c>
      <c r="J2182" s="54">
        <v>808.8</v>
      </c>
      <c r="K2182" s="239">
        <v>131.35</v>
      </c>
      <c r="L2182" s="57">
        <f t="shared" si="237"/>
        <v>788.09999999999991</v>
      </c>
      <c r="M2182" s="57">
        <f t="shared" si="238"/>
        <v>1735.3961999999997</v>
      </c>
      <c r="N2182" s="58">
        <f t="shared" si="239"/>
        <v>2169.2452499999995</v>
      </c>
      <c r="O2182" s="382">
        <f t="shared" si="240"/>
        <v>2290.7229839999995</v>
      </c>
    </row>
    <row r="2183" spans="2:15" ht="17.25" customHeight="1" x14ac:dyDescent="0.25">
      <c r="B2183" s="59"/>
      <c r="C2183" s="54"/>
      <c r="D2183" s="55" t="s">
        <v>200</v>
      </c>
      <c r="E2183" s="55"/>
      <c r="F2183" s="54">
        <v>6</v>
      </c>
      <c r="G2183" s="55">
        <v>100.08</v>
      </c>
      <c r="H2183" s="55"/>
      <c r="I2183" s="54"/>
      <c r="J2183" s="54"/>
      <c r="K2183" s="57">
        <v>173.42</v>
      </c>
      <c r="L2183" s="57">
        <f t="shared" si="237"/>
        <v>1040.52</v>
      </c>
      <c r="M2183" s="57">
        <f t="shared" si="238"/>
        <v>2291.2250399999998</v>
      </c>
      <c r="N2183" s="58">
        <f t="shared" si="239"/>
        <v>2864.0312999999996</v>
      </c>
      <c r="O2183" s="382">
        <f t="shared" si="240"/>
        <v>3024.4170528</v>
      </c>
    </row>
    <row r="2184" spans="2:15" ht="17.25" customHeight="1" x14ac:dyDescent="0.25">
      <c r="B2184" s="59" t="s">
        <v>1889</v>
      </c>
      <c r="C2184" s="54"/>
      <c r="D2184" s="55"/>
      <c r="E2184" s="55"/>
      <c r="F2184" s="54"/>
      <c r="G2184" s="55"/>
      <c r="H2184" s="55"/>
      <c r="I2184" s="54"/>
      <c r="J2184" s="54"/>
      <c r="K2184" s="57"/>
      <c r="L2184" s="57"/>
      <c r="M2184" s="57"/>
      <c r="N2184" s="156"/>
      <c r="O2184" s="394"/>
    </row>
    <row r="2185" spans="2:15" ht="17.25" customHeight="1" x14ac:dyDescent="0.25">
      <c r="B2185" s="59" t="s">
        <v>1890</v>
      </c>
      <c r="C2185" s="54" t="s">
        <v>1505</v>
      </c>
      <c r="D2185" s="175" t="s">
        <v>1773</v>
      </c>
      <c r="E2185" s="55"/>
      <c r="F2185" s="54">
        <v>0.2</v>
      </c>
      <c r="G2185" s="55">
        <v>3.14</v>
      </c>
      <c r="H2185" s="55">
        <v>10.83</v>
      </c>
      <c r="I2185" s="54">
        <v>13.54</v>
      </c>
      <c r="J2185" s="54">
        <v>14.3</v>
      </c>
      <c r="K2185" s="185">
        <v>148.79</v>
      </c>
      <c r="L2185" s="57">
        <f t="shared" ref="L2185:L2191" si="241">F2185*K2185</f>
        <v>29.757999999999999</v>
      </c>
      <c r="M2185" s="57">
        <f t="shared" ref="M2185:M2191" si="242">L2185*2.202</f>
        <v>65.527115999999992</v>
      </c>
      <c r="N2185" s="58">
        <f t="shared" ref="N2185:N2191" si="243">M2185*$N$2</f>
        <v>81.908894999999987</v>
      </c>
      <c r="O2185" s="382">
        <f t="shared" ref="O2185:O2191" si="244">M2185*$N$1*$N$3</f>
        <v>86.495793120000002</v>
      </c>
    </row>
    <row r="2186" spans="2:15" ht="17.25" customHeight="1" x14ac:dyDescent="0.25">
      <c r="B2186" s="59" t="s">
        <v>1891</v>
      </c>
      <c r="C2186" s="54" t="s">
        <v>1892</v>
      </c>
      <c r="D2186" s="175" t="s">
        <v>1773</v>
      </c>
      <c r="E2186" s="55"/>
      <c r="F2186" s="54">
        <v>0.13</v>
      </c>
      <c r="G2186" s="55">
        <v>2.04</v>
      </c>
      <c r="H2186" s="55">
        <v>7.04</v>
      </c>
      <c r="I2186" s="54">
        <v>8.8000000000000007</v>
      </c>
      <c r="J2186" s="54">
        <v>930</v>
      </c>
      <c r="K2186" s="185">
        <v>148.79</v>
      </c>
      <c r="L2186" s="57">
        <f t="shared" si="241"/>
        <v>19.342700000000001</v>
      </c>
      <c r="M2186" s="57">
        <f t="shared" si="242"/>
        <v>42.592625400000003</v>
      </c>
      <c r="N2186" s="58">
        <f t="shared" si="243"/>
        <v>53.240781750000004</v>
      </c>
      <c r="O2186" s="382">
        <f t="shared" si="244"/>
        <v>56.222265528000001</v>
      </c>
    </row>
    <row r="2187" spans="2:15" ht="17.25" customHeight="1" x14ac:dyDescent="0.25">
      <c r="B2187" s="59" t="s">
        <v>1893</v>
      </c>
      <c r="C2187" s="54" t="s">
        <v>1585</v>
      </c>
      <c r="D2187" s="175" t="s">
        <v>1773</v>
      </c>
      <c r="E2187" s="55"/>
      <c r="F2187" s="54">
        <v>0.15</v>
      </c>
      <c r="G2187" s="55">
        <v>2.36</v>
      </c>
      <c r="H2187" s="55">
        <v>8.1199999999999992</v>
      </c>
      <c r="I2187" s="54">
        <v>10.16</v>
      </c>
      <c r="J2187" s="54">
        <v>10.7</v>
      </c>
      <c r="K2187" s="185">
        <v>148.79</v>
      </c>
      <c r="L2187" s="57">
        <f t="shared" si="241"/>
        <v>22.318499999999997</v>
      </c>
      <c r="M2187" s="57">
        <f t="shared" si="242"/>
        <v>49.145336999999991</v>
      </c>
      <c r="N2187" s="58">
        <f t="shared" si="243"/>
        <v>61.431671249999987</v>
      </c>
      <c r="O2187" s="382">
        <f t="shared" si="244"/>
        <v>64.871844839999994</v>
      </c>
    </row>
    <row r="2188" spans="2:15" ht="17.25" customHeight="1" x14ac:dyDescent="0.25">
      <c r="B2188" s="59" t="s">
        <v>1894</v>
      </c>
      <c r="C2188" s="54" t="s">
        <v>214</v>
      </c>
      <c r="D2188" s="55" t="s">
        <v>126</v>
      </c>
      <c r="E2188" s="55"/>
      <c r="F2188" s="54">
        <v>1.3</v>
      </c>
      <c r="G2188" s="55">
        <v>18.89</v>
      </c>
      <c r="H2188" s="55">
        <v>65.17</v>
      </c>
      <c r="I2188" s="54">
        <v>81.459999999999994</v>
      </c>
      <c r="J2188" s="54">
        <v>86</v>
      </c>
      <c r="K2188" s="185">
        <v>148.79</v>
      </c>
      <c r="L2188" s="57">
        <f t="shared" si="241"/>
        <v>193.42699999999999</v>
      </c>
      <c r="M2188" s="57">
        <f t="shared" si="242"/>
        <v>425.92625399999997</v>
      </c>
      <c r="N2188" s="58">
        <f t="shared" si="243"/>
        <v>532.40781749999996</v>
      </c>
      <c r="O2188" s="382">
        <f t="shared" si="244"/>
        <v>562.22265528000003</v>
      </c>
    </row>
    <row r="2189" spans="2:15" ht="17.25" customHeight="1" x14ac:dyDescent="0.25">
      <c r="B2189" s="59" t="s">
        <v>1895</v>
      </c>
      <c r="C2189" s="54" t="s">
        <v>1896</v>
      </c>
      <c r="D2189" s="175" t="s">
        <v>1773</v>
      </c>
      <c r="E2189" s="55"/>
      <c r="F2189" s="54">
        <v>0.08</v>
      </c>
      <c r="G2189" s="55">
        <v>1.26</v>
      </c>
      <c r="H2189" s="55">
        <v>4.33</v>
      </c>
      <c r="I2189" s="54">
        <v>5.42</v>
      </c>
      <c r="J2189" s="54">
        <v>5.7</v>
      </c>
      <c r="K2189" s="185">
        <v>148.79</v>
      </c>
      <c r="L2189" s="57">
        <f t="shared" si="241"/>
        <v>11.9032</v>
      </c>
      <c r="M2189" s="57">
        <f t="shared" si="242"/>
        <v>26.210846400000001</v>
      </c>
      <c r="N2189" s="58">
        <f t="shared" si="243"/>
        <v>32.763558000000003</v>
      </c>
      <c r="O2189" s="382">
        <f t="shared" si="244"/>
        <v>34.598317248000001</v>
      </c>
    </row>
    <row r="2190" spans="2:15" x14ac:dyDescent="0.25">
      <c r="B2190" s="59" t="s">
        <v>1897</v>
      </c>
      <c r="C2190" s="54" t="s">
        <v>1835</v>
      </c>
      <c r="D2190" s="175" t="s">
        <v>1773</v>
      </c>
      <c r="E2190" s="55"/>
      <c r="F2190" s="54">
        <v>0.3</v>
      </c>
      <c r="G2190" s="55">
        <v>4.71</v>
      </c>
      <c r="H2190" s="55">
        <v>16.25</v>
      </c>
      <c r="I2190" s="54">
        <v>20.309999999999999</v>
      </c>
      <c r="J2190" s="54">
        <v>21.4</v>
      </c>
      <c r="K2190" s="185">
        <v>148.79</v>
      </c>
      <c r="L2190" s="57">
        <f t="shared" si="241"/>
        <v>44.636999999999993</v>
      </c>
      <c r="M2190" s="57">
        <f t="shared" si="242"/>
        <v>98.290673999999981</v>
      </c>
      <c r="N2190" s="58">
        <f t="shared" si="243"/>
        <v>122.86334249999997</v>
      </c>
      <c r="O2190" s="382">
        <f t="shared" si="244"/>
        <v>129.74368967999999</v>
      </c>
    </row>
    <row r="2191" spans="2:15" x14ac:dyDescent="0.25">
      <c r="B2191" s="59" t="s">
        <v>1898</v>
      </c>
      <c r="C2191" s="54" t="s">
        <v>214</v>
      </c>
      <c r="D2191" s="55" t="s">
        <v>126</v>
      </c>
      <c r="E2191" s="55"/>
      <c r="F2191" s="54">
        <v>0.13</v>
      </c>
      <c r="G2191" s="55">
        <v>1.89</v>
      </c>
      <c r="H2191" s="55">
        <v>6.52</v>
      </c>
      <c r="I2191" s="54">
        <v>6.15</v>
      </c>
      <c r="J2191" s="54">
        <v>8.6</v>
      </c>
      <c r="K2191" s="185">
        <v>148.79</v>
      </c>
      <c r="L2191" s="57">
        <f t="shared" si="241"/>
        <v>19.342700000000001</v>
      </c>
      <c r="M2191" s="57">
        <f t="shared" si="242"/>
        <v>42.592625400000003</v>
      </c>
      <c r="N2191" s="58">
        <f t="shared" si="243"/>
        <v>53.240781750000004</v>
      </c>
      <c r="O2191" s="382">
        <f t="shared" si="244"/>
        <v>56.222265528000001</v>
      </c>
    </row>
    <row r="2192" spans="2:15" x14ac:dyDescent="0.25">
      <c r="B2192" s="325" t="s">
        <v>1899</v>
      </c>
      <c r="C2192" s="46"/>
      <c r="D2192" s="71"/>
      <c r="E2192" s="71"/>
      <c r="F2192" s="46"/>
      <c r="G2192" s="71"/>
      <c r="H2192" s="71"/>
      <c r="I2192" s="46"/>
      <c r="J2192" s="46"/>
      <c r="K2192" s="57"/>
      <c r="L2192" s="51"/>
      <c r="M2192" s="51"/>
      <c r="N2192" s="52"/>
      <c r="O2192" s="381"/>
    </row>
    <row r="2193" spans="2:15" x14ac:dyDescent="0.25">
      <c r="B2193" s="59" t="s">
        <v>1900</v>
      </c>
      <c r="C2193" s="54" t="s">
        <v>1901</v>
      </c>
      <c r="D2193" s="55" t="s">
        <v>126</v>
      </c>
      <c r="E2193" s="55"/>
      <c r="F2193" s="54">
        <v>0.75</v>
      </c>
      <c r="G2193" s="55">
        <v>10.9</v>
      </c>
      <c r="H2193" s="55">
        <v>37.6</v>
      </c>
      <c r="I2193" s="54">
        <v>47</v>
      </c>
      <c r="J2193" s="54">
        <v>49.6</v>
      </c>
      <c r="K2193" s="185">
        <v>148.79</v>
      </c>
      <c r="L2193" s="57">
        <f t="shared" ref="L2193:L2201" si="245">F2193*K2193</f>
        <v>111.5925</v>
      </c>
      <c r="M2193" s="57">
        <f t="shared" ref="M2193:M2201" si="246">L2193*2.202</f>
        <v>245.726685</v>
      </c>
      <c r="N2193" s="58">
        <f t="shared" ref="N2193:N2201" si="247">M2193*$N$2</f>
        <v>307.15835625</v>
      </c>
      <c r="O2193" s="382">
        <f t="shared" ref="O2193:O2201" si="248">M2193*$N$1*$N$3</f>
        <v>324.35922420000003</v>
      </c>
    </row>
    <row r="2194" spans="2:15" x14ac:dyDescent="0.25">
      <c r="B2194" s="59" t="s">
        <v>1902</v>
      </c>
      <c r="C2194" s="54" t="s">
        <v>1094</v>
      </c>
      <c r="D2194" s="55" t="s">
        <v>126</v>
      </c>
      <c r="E2194" s="55"/>
      <c r="F2194" s="54">
        <v>0.03</v>
      </c>
      <c r="G2194" s="55">
        <v>0.44</v>
      </c>
      <c r="H2194" s="55">
        <v>1.5</v>
      </c>
      <c r="I2194" s="54">
        <v>1.88</v>
      </c>
      <c r="J2194" s="54">
        <v>2</v>
      </c>
      <c r="K2194" s="185">
        <v>148.79</v>
      </c>
      <c r="L2194" s="57">
        <f t="shared" si="245"/>
        <v>4.4636999999999993</v>
      </c>
      <c r="M2194" s="57">
        <f t="shared" si="246"/>
        <v>9.8290673999999978</v>
      </c>
      <c r="N2194" s="58">
        <f t="shared" si="247"/>
        <v>12.286334249999998</v>
      </c>
      <c r="O2194" s="382">
        <f t="shared" si="248"/>
        <v>12.974368967999999</v>
      </c>
    </row>
    <row r="2195" spans="2:15" x14ac:dyDescent="0.25">
      <c r="B2195" s="59" t="s">
        <v>1903</v>
      </c>
      <c r="C2195" s="54" t="s">
        <v>721</v>
      </c>
      <c r="D2195" s="175" t="s">
        <v>1773</v>
      </c>
      <c r="E2195" s="55"/>
      <c r="F2195" s="54">
        <v>0.17</v>
      </c>
      <c r="G2195" s="55">
        <v>2.67</v>
      </c>
      <c r="H2195" s="55">
        <v>9.2100000000000009</v>
      </c>
      <c r="I2195" s="54">
        <v>11.51</v>
      </c>
      <c r="J2195" s="54">
        <v>12.2</v>
      </c>
      <c r="K2195" s="185">
        <v>148.79</v>
      </c>
      <c r="L2195" s="57">
        <f t="shared" si="245"/>
        <v>25.2943</v>
      </c>
      <c r="M2195" s="57">
        <f t="shared" si="246"/>
        <v>55.6980486</v>
      </c>
      <c r="N2195" s="58">
        <f t="shared" si="247"/>
        <v>69.622560750000005</v>
      </c>
      <c r="O2195" s="382">
        <f t="shared" si="248"/>
        <v>73.521424152000009</v>
      </c>
    </row>
    <row r="2196" spans="2:15" x14ac:dyDescent="0.25">
      <c r="B2196" s="59" t="s">
        <v>1904</v>
      </c>
      <c r="C2196" s="54" t="s">
        <v>1777</v>
      </c>
      <c r="D2196" s="175" t="s">
        <v>1773</v>
      </c>
      <c r="E2196" s="55"/>
      <c r="F2196" s="54">
        <v>0.3</v>
      </c>
      <c r="G2196" s="55">
        <v>4.71</v>
      </c>
      <c r="H2196" s="55">
        <v>16.25</v>
      </c>
      <c r="I2196" s="54">
        <v>20.309999999999999</v>
      </c>
      <c r="J2196" s="54">
        <v>21.4</v>
      </c>
      <c r="K2196" s="185">
        <v>148.79</v>
      </c>
      <c r="L2196" s="57">
        <f t="shared" si="245"/>
        <v>44.636999999999993</v>
      </c>
      <c r="M2196" s="57">
        <f t="shared" si="246"/>
        <v>98.290673999999981</v>
      </c>
      <c r="N2196" s="58">
        <f t="shared" si="247"/>
        <v>122.86334249999997</v>
      </c>
      <c r="O2196" s="382">
        <f t="shared" si="248"/>
        <v>129.74368967999999</v>
      </c>
    </row>
    <row r="2197" spans="2:15" x14ac:dyDescent="0.25">
      <c r="B2197" s="59" t="s">
        <v>1905</v>
      </c>
      <c r="C2197" s="54" t="s">
        <v>1906</v>
      </c>
      <c r="D2197" s="55" t="s">
        <v>126</v>
      </c>
      <c r="E2197" s="55"/>
      <c r="F2197" s="54">
        <v>0.13</v>
      </c>
      <c r="G2197" s="55">
        <v>1.89</v>
      </c>
      <c r="H2197" s="55">
        <v>6.52</v>
      </c>
      <c r="I2197" s="54">
        <v>8.15</v>
      </c>
      <c r="J2197" s="54">
        <v>8.6</v>
      </c>
      <c r="K2197" s="185">
        <v>148.79</v>
      </c>
      <c r="L2197" s="57">
        <f t="shared" si="245"/>
        <v>19.342700000000001</v>
      </c>
      <c r="M2197" s="57">
        <f t="shared" si="246"/>
        <v>42.592625400000003</v>
      </c>
      <c r="N2197" s="58">
        <f t="shared" si="247"/>
        <v>53.240781750000004</v>
      </c>
      <c r="O2197" s="382">
        <f t="shared" si="248"/>
        <v>56.222265528000001</v>
      </c>
    </row>
    <row r="2198" spans="2:15" x14ac:dyDescent="0.25">
      <c r="B2198" s="59" t="s">
        <v>1907</v>
      </c>
      <c r="C2198" s="54" t="s">
        <v>1908</v>
      </c>
      <c r="D2198" s="55" t="s">
        <v>126</v>
      </c>
      <c r="E2198" s="55"/>
      <c r="F2198" s="54">
        <v>0.04</v>
      </c>
      <c r="G2198" s="55">
        <v>0.57999999999999996</v>
      </c>
      <c r="H2198" s="55">
        <v>2.0099999999999998</v>
      </c>
      <c r="I2198" s="54">
        <v>2.5099999999999998</v>
      </c>
      <c r="J2198" s="54">
        <v>2.6</v>
      </c>
      <c r="K2198" s="185">
        <v>148.79</v>
      </c>
      <c r="L2198" s="57">
        <f t="shared" si="245"/>
        <v>5.9516</v>
      </c>
      <c r="M2198" s="57">
        <f t="shared" si="246"/>
        <v>13.105423200000001</v>
      </c>
      <c r="N2198" s="58">
        <f t="shared" si="247"/>
        <v>16.381779000000002</v>
      </c>
      <c r="O2198" s="382">
        <f t="shared" si="248"/>
        <v>17.299158624</v>
      </c>
    </row>
    <row r="2199" spans="2:15" x14ac:dyDescent="0.25">
      <c r="B2199" s="59" t="s">
        <v>1909</v>
      </c>
      <c r="C2199" s="54" t="s">
        <v>1087</v>
      </c>
      <c r="D2199" s="55" t="s">
        <v>126</v>
      </c>
      <c r="E2199" s="55"/>
      <c r="F2199" s="54">
        <v>0.6</v>
      </c>
      <c r="G2199" s="55">
        <v>8.7200000000000006</v>
      </c>
      <c r="H2199" s="55">
        <v>30.03</v>
      </c>
      <c r="I2199" s="54">
        <v>37.6</v>
      </c>
      <c r="J2199" s="54">
        <v>39.700000000000003</v>
      </c>
      <c r="K2199" s="185">
        <v>148.79</v>
      </c>
      <c r="L2199" s="57">
        <f t="shared" si="245"/>
        <v>89.273999999999987</v>
      </c>
      <c r="M2199" s="57">
        <f t="shared" si="246"/>
        <v>196.58134799999996</v>
      </c>
      <c r="N2199" s="58">
        <f t="shared" si="247"/>
        <v>245.72668499999995</v>
      </c>
      <c r="O2199" s="382">
        <f t="shared" si="248"/>
        <v>259.48737935999998</v>
      </c>
    </row>
    <row r="2200" spans="2:15" x14ac:dyDescent="0.25">
      <c r="B2200" s="59" t="s">
        <v>1910</v>
      </c>
      <c r="C2200" s="54" t="s">
        <v>1006</v>
      </c>
      <c r="D2200" s="55" t="s">
        <v>126</v>
      </c>
      <c r="E2200" s="55"/>
      <c r="F2200" s="358">
        <v>4</v>
      </c>
      <c r="G2200" s="55">
        <v>58.12</v>
      </c>
      <c r="H2200" s="55">
        <v>488.93</v>
      </c>
      <c r="I2200" s="54">
        <v>611.16999999999996</v>
      </c>
      <c r="J2200" s="54">
        <v>645.4</v>
      </c>
      <c r="K2200" s="185">
        <v>148.79</v>
      </c>
      <c r="L2200" s="57">
        <f t="shared" si="245"/>
        <v>595.16</v>
      </c>
      <c r="M2200" s="57">
        <f t="shared" si="246"/>
        <v>1310.54232</v>
      </c>
      <c r="N2200" s="58">
        <f t="shared" si="247"/>
        <v>1638.1779000000001</v>
      </c>
      <c r="O2200" s="382">
        <f t="shared" si="248"/>
        <v>1729.9158624000002</v>
      </c>
    </row>
    <row r="2201" spans="2:15" x14ac:dyDescent="0.25">
      <c r="B2201" s="59" t="s">
        <v>1911</v>
      </c>
      <c r="C2201" s="84" t="s">
        <v>1058</v>
      </c>
      <c r="D2201" s="175" t="s">
        <v>126</v>
      </c>
      <c r="E2201" s="55"/>
      <c r="F2201" s="358">
        <v>1</v>
      </c>
      <c r="G2201" s="55">
        <v>14.53</v>
      </c>
      <c r="H2201" s="55">
        <v>50.13</v>
      </c>
      <c r="I2201" s="54">
        <v>62.66</v>
      </c>
      <c r="J2201" s="54">
        <v>66.2</v>
      </c>
      <c r="K2201" s="185">
        <v>148.79</v>
      </c>
      <c r="L2201" s="57">
        <f t="shared" si="245"/>
        <v>148.79</v>
      </c>
      <c r="M2201" s="57">
        <f t="shared" si="246"/>
        <v>327.63558</v>
      </c>
      <c r="N2201" s="58">
        <f t="shared" si="247"/>
        <v>409.54447500000003</v>
      </c>
      <c r="O2201" s="382">
        <f t="shared" si="248"/>
        <v>432.47896560000004</v>
      </c>
    </row>
    <row r="2202" spans="2:15" x14ac:dyDescent="0.25">
      <c r="B2202" s="59" t="s">
        <v>1912</v>
      </c>
      <c r="C2202" s="84"/>
      <c r="D2202" s="175"/>
      <c r="E2202" s="55"/>
      <c r="F2202" s="54"/>
      <c r="G2202" s="55"/>
      <c r="H2202" s="55"/>
      <c r="I2202" s="54"/>
      <c r="J2202" s="54"/>
      <c r="K2202" s="57"/>
      <c r="L2202" s="57"/>
      <c r="M2202" s="57"/>
      <c r="N2202" s="58"/>
      <c r="O2202" s="382"/>
    </row>
    <row r="2203" spans="2:15" x14ac:dyDescent="0.25">
      <c r="B2203" s="59" t="s">
        <v>1913</v>
      </c>
      <c r="C2203" s="84" t="s">
        <v>1058</v>
      </c>
      <c r="D2203" s="175" t="s">
        <v>126</v>
      </c>
      <c r="E2203" s="55"/>
      <c r="F2203" s="54">
        <v>0.04</v>
      </c>
      <c r="G2203" s="55">
        <v>0.57999999999999996</v>
      </c>
      <c r="H2203" s="55">
        <v>2.0099999999999998</v>
      </c>
      <c r="I2203" s="54">
        <v>2.5099999999999998</v>
      </c>
      <c r="J2203" s="54">
        <v>2.6</v>
      </c>
      <c r="K2203" s="185">
        <v>148.79</v>
      </c>
      <c r="L2203" s="57">
        <f>F2203*K2203</f>
        <v>5.9516</v>
      </c>
      <c r="M2203" s="57">
        <f>L2203*2.202</f>
        <v>13.105423200000001</v>
      </c>
      <c r="N2203" s="58">
        <f>M2203*$N$2</f>
        <v>16.381779000000002</v>
      </c>
      <c r="O2203" s="382">
        <f>M2203*$N$1*$N$3</f>
        <v>17.299158624</v>
      </c>
    </row>
    <row r="2204" spans="2:15" x14ac:dyDescent="0.25">
      <c r="B2204" s="59" t="s">
        <v>1914</v>
      </c>
      <c r="C2204" s="84" t="s">
        <v>1915</v>
      </c>
      <c r="D2204" s="175" t="s">
        <v>1773</v>
      </c>
      <c r="E2204" s="55"/>
      <c r="F2204" s="54">
        <v>0.08</v>
      </c>
      <c r="G2204" s="55">
        <v>1.26</v>
      </c>
      <c r="H2204" s="55">
        <v>4.33</v>
      </c>
      <c r="I2204" s="54">
        <v>5.42</v>
      </c>
      <c r="J2204" s="54">
        <v>5.7</v>
      </c>
      <c r="K2204" s="185">
        <v>148.79</v>
      </c>
      <c r="L2204" s="57">
        <f>F2204*K2204</f>
        <v>11.9032</v>
      </c>
      <c r="M2204" s="57">
        <f>L2204*2.202</f>
        <v>26.210846400000001</v>
      </c>
      <c r="N2204" s="58">
        <f>M2204*$N$2</f>
        <v>32.763558000000003</v>
      </c>
      <c r="O2204" s="382">
        <f>M2204*$N$1*$N$3</f>
        <v>34.598317248000001</v>
      </c>
    </row>
    <row r="2205" spans="2:15" x14ac:dyDescent="0.25">
      <c r="B2205" s="59" t="s">
        <v>1733</v>
      </c>
      <c r="C2205" s="84"/>
      <c r="D2205" s="175"/>
      <c r="E2205" s="55"/>
      <c r="F2205" s="54"/>
      <c r="G2205" s="55"/>
      <c r="H2205" s="55"/>
      <c r="I2205" s="54"/>
      <c r="J2205" s="54"/>
      <c r="K2205" s="57"/>
      <c r="L2205" s="57"/>
      <c r="M2205" s="57"/>
      <c r="N2205" s="58"/>
      <c r="O2205" s="382"/>
    </row>
    <row r="2206" spans="2:15" x14ac:dyDescent="0.25">
      <c r="B2206" s="59" t="s">
        <v>1916</v>
      </c>
      <c r="C2206" s="84" t="s">
        <v>220</v>
      </c>
      <c r="D2206" s="175" t="s">
        <v>126</v>
      </c>
      <c r="E2206" s="55"/>
      <c r="F2206" s="54">
        <v>0.04</v>
      </c>
      <c r="G2206" s="55">
        <v>0.57999999999999996</v>
      </c>
      <c r="H2206" s="55">
        <v>2.0099999999999998</v>
      </c>
      <c r="I2206" s="54">
        <v>2.5099999999999998</v>
      </c>
      <c r="J2206" s="54">
        <v>2.6</v>
      </c>
      <c r="K2206" s="185">
        <v>148.79</v>
      </c>
      <c r="L2206" s="57">
        <f>F2206*K2206</f>
        <v>5.9516</v>
      </c>
      <c r="M2206" s="57">
        <f>L2206*2.202</f>
        <v>13.105423200000001</v>
      </c>
      <c r="N2206" s="58">
        <f>M2206*$N$2</f>
        <v>16.381779000000002</v>
      </c>
      <c r="O2206" s="382">
        <f>M2206*$N$1*$N$3</f>
        <v>17.299158624</v>
      </c>
    </row>
    <row r="2207" spans="2:15" x14ac:dyDescent="0.25">
      <c r="B2207" s="59" t="s">
        <v>1917</v>
      </c>
      <c r="C2207" s="84"/>
      <c r="D2207" s="175"/>
      <c r="E2207" s="55"/>
      <c r="F2207" s="358"/>
      <c r="G2207" s="55"/>
      <c r="H2207" s="55"/>
      <c r="I2207" s="54"/>
      <c r="J2207" s="54"/>
      <c r="K2207" s="57"/>
      <c r="L2207" s="57"/>
      <c r="M2207" s="57"/>
      <c r="N2207" s="58"/>
      <c r="O2207" s="382"/>
    </row>
    <row r="2208" spans="2:15" x14ac:dyDescent="0.25">
      <c r="B2208" s="59" t="s">
        <v>1918</v>
      </c>
      <c r="C2208" s="84" t="s">
        <v>1785</v>
      </c>
      <c r="D2208" s="175" t="s">
        <v>1773</v>
      </c>
      <c r="E2208" s="55"/>
      <c r="F2208" s="57">
        <v>0.4</v>
      </c>
      <c r="G2208" s="55">
        <v>6.28</v>
      </c>
      <c r="H2208" s="55">
        <v>21.67</v>
      </c>
      <c r="I2208" s="54">
        <v>27.08</v>
      </c>
      <c r="J2208" s="54">
        <v>23.6</v>
      </c>
      <c r="K2208" s="185">
        <v>148.79</v>
      </c>
      <c r="L2208" s="57">
        <f t="shared" ref="L2208:L2223" si="249">F2208*K2208</f>
        <v>59.515999999999998</v>
      </c>
      <c r="M2208" s="57">
        <f t="shared" ref="M2208:M2223" si="250">L2208*2.202</f>
        <v>131.05423199999998</v>
      </c>
      <c r="N2208" s="58">
        <f t="shared" ref="N2208:N2223" si="251">M2208*$N$2</f>
        <v>163.81778999999997</v>
      </c>
      <c r="O2208" s="382">
        <f t="shared" ref="O2208:O2223" si="252">M2208*$N$1*$N$3</f>
        <v>172.99158624</v>
      </c>
    </row>
    <row r="2209" spans="2:15" x14ac:dyDescent="0.25">
      <c r="B2209" s="59" t="s">
        <v>1919</v>
      </c>
      <c r="C2209" s="84" t="s">
        <v>1920</v>
      </c>
      <c r="D2209" s="175" t="s">
        <v>1773</v>
      </c>
      <c r="E2209" s="55"/>
      <c r="F2209" s="54">
        <v>0.11</v>
      </c>
      <c r="G2209" s="55">
        <v>1.73</v>
      </c>
      <c r="H2209" s="55">
        <v>5.96</v>
      </c>
      <c r="I2209" s="54">
        <v>7.45</v>
      </c>
      <c r="J2209" s="54">
        <v>7.9</v>
      </c>
      <c r="K2209" s="185">
        <v>148.79</v>
      </c>
      <c r="L2209" s="57">
        <f t="shared" si="249"/>
        <v>16.366899999999998</v>
      </c>
      <c r="M2209" s="57">
        <f t="shared" si="250"/>
        <v>36.039913799999994</v>
      </c>
      <c r="N2209" s="58">
        <f t="shared" si="251"/>
        <v>45.049892249999992</v>
      </c>
      <c r="O2209" s="382">
        <f t="shared" si="252"/>
        <v>47.572686215999994</v>
      </c>
    </row>
    <row r="2210" spans="2:15" x14ac:dyDescent="0.25">
      <c r="B2210" s="59" t="s">
        <v>1921</v>
      </c>
      <c r="C2210" s="84" t="s">
        <v>583</v>
      </c>
      <c r="D2210" s="175" t="s">
        <v>1773</v>
      </c>
      <c r="E2210" s="55"/>
      <c r="F2210" s="54">
        <v>0.2</v>
      </c>
      <c r="G2210" s="55">
        <v>3.14</v>
      </c>
      <c r="H2210" s="55">
        <v>10.63</v>
      </c>
      <c r="I2210" s="54">
        <v>13.54</v>
      </c>
      <c r="J2210" s="54">
        <v>14.3</v>
      </c>
      <c r="K2210" s="185">
        <v>148.79</v>
      </c>
      <c r="L2210" s="57">
        <f t="shared" si="249"/>
        <v>29.757999999999999</v>
      </c>
      <c r="M2210" s="57">
        <f t="shared" si="250"/>
        <v>65.527115999999992</v>
      </c>
      <c r="N2210" s="58">
        <f t="shared" si="251"/>
        <v>81.908894999999987</v>
      </c>
      <c r="O2210" s="382">
        <f t="shared" si="252"/>
        <v>86.495793120000002</v>
      </c>
    </row>
    <row r="2211" spans="2:15" x14ac:dyDescent="0.25">
      <c r="B2211" s="59" t="s">
        <v>1922</v>
      </c>
      <c r="C2211" s="84" t="s">
        <v>1835</v>
      </c>
      <c r="D2211" s="175" t="s">
        <v>1773</v>
      </c>
      <c r="E2211" s="55"/>
      <c r="F2211" s="54">
        <v>0.25</v>
      </c>
      <c r="G2211" s="55">
        <v>3.93</v>
      </c>
      <c r="H2211" s="55">
        <v>13.54</v>
      </c>
      <c r="I2211" s="54">
        <v>16.93</v>
      </c>
      <c r="J2211" s="54">
        <v>17.899999999999999</v>
      </c>
      <c r="K2211" s="185">
        <v>148.79</v>
      </c>
      <c r="L2211" s="57">
        <f t="shared" si="249"/>
        <v>37.197499999999998</v>
      </c>
      <c r="M2211" s="57">
        <f t="shared" si="250"/>
        <v>81.908895000000001</v>
      </c>
      <c r="N2211" s="58">
        <f t="shared" si="251"/>
        <v>102.38611875000001</v>
      </c>
      <c r="O2211" s="382">
        <f t="shared" si="252"/>
        <v>108.11974140000001</v>
      </c>
    </row>
    <row r="2212" spans="2:15" x14ac:dyDescent="0.25">
      <c r="B2212" s="59" t="s">
        <v>1923</v>
      </c>
      <c r="C2212" s="84" t="s">
        <v>1924</v>
      </c>
      <c r="D2212" s="175" t="s">
        <v>1773</v>
      </c>
      <c r="E2212" s="55"/>
      <c r="F2212" s="54">
        <v>0.1</v>
      </c>
      <c r="G2212" s="55">
        <v>1.57</v>
      </c>
      <c r="H2212" s="55">
        <v>10.43</v>
      </c>
      <c r="I2212" s="54">
        <v>13.04</v>
      </c>
      <c r="J2212" s="54">
        <v>13.8</v>
      </c>
      <c r="K2212" s="185">
        <v>148.79</v>
      </c>
      <c r="L2212" s="57">
        <f t="shared" si="249"/>
        <v>14.879</v>
      </c>
      <c r="M2212" s="57">
        <f t="shared" si="250"/>
        <v>32.763557999999996</v>
      </c>
      <c r="N2212" s="58">
        <f t="shared" si="251"/>
        <v>40.954447499999993</v>
      </c>
      <c r="O2212" s="382">
        <f t="shared" si="252"/>
        <v>43.247896560000001</v>
      </c>
    </row>
    <row r="2213" spans="2:15" x14ac:dyDescent="0.25">
      <c r="B2213" s="59"/>
      <c r="C2213" s="84"/>
      <c r="D2213" s="175" t="s">
        <v>126</v>
      </c>
      <c r="E2213" s="55"/>
      <c r="F2213" s="54">
        <v>0.1</v>
      </c>
      <c r="G2213" s="55">
        <v>1.45</v>
      </c>
      <c r="H2213" s="55"/>
      <c r="I2213" s="54"/>
      <c r="J2213" s="54"/>
      <c r="K2213" s="185">
        <v>148.79</v>
      </c>
      <c r="L2213" s="57">
        <f t="shared" si="249"/>
        <v>14.879</v>
      </c>
      <c r="M2213" s="57">
        <f t="shared" si="250"/>
        <v>32.763557999999996</v>
      </c>
      <c r="N2213" s="58">
        <f t="shared" si="251"/>
        <v>40.954447499999993</v>
      </c>
      <c r="O2213" s="382">
        <f t="shared" si="252"/>
        <v>43.247896560000001</v>
      </c>
    </row>
    <row r="2214" spans="2:15" ht="17.25" customHeight="1" x14ac:dyDescent="0.25">
      <c r="B2214" s="59" t="s">
        <v>1925</v>
      </c>
      <c r="C2214" s="84" t="s">
        <v>1924</v>
      </c>
      <c r="D2214" s="175" t="s">
        <v>1773</v>
      </c>
      <c r="E2214" s="55"/>
      <c r="F2214" s="57">
        <v>0.1</v>
      </c>
      <c r="G2214" s="55">
        <v>1.57</v>
      </c>
      <c r="H2214" s="55">
        <v>12.94</v>
      </c>
      <c r="I2214" s="54">
        <v>16.170000000000002</v>
      </c>
      <c r="J2214" s="54">
        <v>17.100000000000001</v>
      </c>
      <c r="K2214" s="185">
        <v>148.79</v>
      </c>
      <c r="L2214" s="57">
        <f t="shared" si="249"/>
        <v>14.879</v>
      </c>
      <c r="M2214" s="57">
        <f t="shared" si="250"/>
        <v>32.763557999999996</v>
      </c>
      <c r="N2214" s="58">
        <f t="shared" si="251"/>
        <v>40.954447499999993</v>
      </c>
      <c r="O2214" s="382">
        <f t="shared" si="252"/>
        <v>43.247896560000001</v>
      </c>
    </row>
    <row r="2215" spans="2:15" ht="17.25" customHeight="1" x14ac:dyDescent="0.25">
      <c r="B2215" s="59"/>
      <c r="C2215" s="84"/>
      <c r="D2215" s="175" t="s">
        <v>126</v>
      </c>
      <c r="E2215" s="55"/>
      <c r="F2215" s="54">
        <v>0.15</v>
      </c>
      <c r="G2215" s="55">
        <v>2.1800000000000002</v>
      </c>
      <c r="H2215" s="55"/>
      <c r="I2215" s="54"/>
      <c r="J2215" s="54"/>
      <c r="K2215" s="185">
        <v>148.79</v>
      </c>
      <c r="L2215" s="57">
        <f t="shared" si="249"/>
        <v>22.318499999999997</v>
      </c>
      <c r="M2215" s="57">
        <f t="shared" si="250"/>
        <v>49.145336999999991</v>
      </c>
      <c r="N2215" s="58">
        <f t="shared" si="251"/>
        <v>61.431671249999987</v>
      </c>
      <c r="O2215" s="382">
        <f t="shared" si="252"/>
        <v>64.871844839999994</v>
      </c>
    </row>
    <row r="2216" spans="2:15" ht="17.25" customHeight="1" x14ac:dyDescent="0.25">
      <c r="B2216" s="59" t="s">
        <v>1926</v>
      </c>
      <c r="C2216" s="84" t="s">
        <v>1927</v>
      </c>
      <c r="D2216" s="175" t="s">
        <v>1773</v>
      </c>
      <c r="E2216" s="55"/>
      <c r="F2216" s="54">
        <v>0.06</v>
      </c>
      <c r="G2216" s="55">
        <v>0.94</v>
      </c>
      <c r="H2216" s="55">
        <v>3.25</v>
      </c>
      <c r="I2216" s="54">
        <v>4.0599999999999996</v>
      </c>
      <c r="J2216" s="54">
        <v>4.3</v>
      </c>
      <c r="K2216" s="185">
        <v>148.79</v>
      </c>
      <c r="L2216" s="57">
        <f t="shared" si="249"/>
        <v>8.9273999999999987</v>
      </c>
      <c r="M2216" s="57">
        <f t="shared" si="250"/>
        <v>19.658134799999996</v>
      </c>
      <c r="N2216" s="58">
        <f t="shared" si="251"/>
        <v>24.572668499999995</v>
      </c>
      <c r="O2216" s="382">
        <f t="shared" si="252"/>
        <v>25.948737935999997</v>
      </c>
    </row>
    <row r="2217" spans="2:15" x14ac:dyDescent="0.25">
      <c r="B2217" s="59" t="s">
        <v>1925</v>
      </c>
      <c r="C2217" s="84" t="s">
        <v>1927</v>
      </c>
      <c r="D2217" s="175" t="s">
        <v>1773</v>
      </c>
      <c r="E2217" s="55"/>
      <c r="F2217" s="54">
        <v>7.0000000000000007E-2</v>
      </c>
      <c r="G2217" s="55">
        <v>1.1000000000000001</v>
      </c>
      <c r="H2217" s="55">
        <v>3.79</v>
      </c>
      <c r="I2217" s="54">
        <v>4.74</v>
      </c>
      <c r="J2217" s="54">
        <v>5</v>
      </c>
      <c r="K2217" s="185">
        <v>148.79</v>
      </c>
      <c r="L2217" s="57">
        <f t="shared" si="249"/>
        <v>10.4153</v>
      </c>
      <c r="M2217" s="57">
        <f t="shared" si="250"/>
        <v>22.9344906</v>
      </c>
      <c r="N2217" s="58">
        <f t="shared" si="251"/>
        <v>28.668113250000001</v>
      </c>
      <c r="O2217" s="382">
        <f t="shared" si="252"/>
        <v>30.273527592000001</v>
      </c>
    </row>
    <row r="2218" spans="2:15" x14ac:dyDescent="0.25">
      <c r="B2218" s="59" t="s">
        <v>1928</v>
      </c>
      <c r="C2218" s="84" t="s">
        <v>1927</v>
      </c>
      <c r="D2218" s="175" t="s">
        <v>1773</v>
      </c>
      <c r="E2218" s="55"/>
      <c r="F2218" s="57">
        <v>0.1</v>
      </c>
      <c r="G2218" s="55">
        <v>1.57</v>
      </c>
      <c r="H2218" s="55">
        <v>5.42</v>
      </c>
      <c r="I2218" s="54">
        <v>6.77</v>
      </c>
      <c r="J2218" s="54">
        <v>7.1</v>
      </c>
      <c r="K2218" s="185">
        <v>148.79</v>
      </c>
      <c r="L2218" s="57">
        <f t="shared" si="249"/>
        <v>14.879</v>
      </c>
      <c r="M2218" s="57">
        <f t="shared" si="250"/>
        <v>32.763557999999996</v>
      </c>
      <c r="N2218" s="58">
        <f t="shared" si="251"/>
        <v>40.954447499999993</v>
      </c>
      <c r="O2218" s="382">
        <f t="shared" si="252"/>
        <v>43.247896560000001</v>
      </c>
    </row>
    <row r="2219" spans="2:15" x14ac:dyDescent="0.25">
      <c r="B2219" s="59" t="s">
        <v>1743</v>
      </c>
      <c r="C2219" s="84" t="s">
        <v>1927</v>
      </c>
      <c r="D2219" s="175" t="s">
        <v>1773</v>
      </c>
      <c r="E2219" s="55"/>
      <c r="F2219" s="54">
        <v>0.11</v>
      </c>
      <c r="G2219" s="55">
        <v>1.73</v>
      </c>
      <c r="H2219" s="55">
        <v>5.96</v>
      </c>
      <c r="I2219" s="54">
        <v>7.45</v>
      </c>
      <c r="J2219" s="54">
        <v>7.9</v>
      </c>
      <c r="K2219" s="185">
        <v>148.79</v>
      </c>
      <c r="L2219" s="57">
        <f t="shared" si="249"/>
        <v>16.366899999999998</v>
      </c>
      <c r="M2219" s="57">
        <f t="shared" si="250"/>
        <v>36.039913799999994</v>
      </c>
      <c r="N2219" s="58">
        <f t="shared" si="251"/>
        <v>45.049892249999992</v>
      </c>
      <c r="O2219" s="382">
        <f t="shared" si="252"/>
        <v>47.572686215999994</v>
      </c>
    </row>
    <row r="2220" spans="2:15" x14ac:dyDescent="0.25">
      <c r="B2220" s="59" t="s">
        <v>1740</v>
      </c>
      <c r="C2220" s="84" t="s">
        <v>1927</v>
      </c>
      <c r="D2220" s="175" t="s">
        <v>1773</v>
      </c>
      <c r="E2220" s="55"/>
      <c r="F2220" s="54">
        <v>0.14000000000000001</v>
      </c>
      <c r="G2220" s="55">
        <v>2.2000000000000002</v>
      </c>
      <c r="H2220" s="55">
        <v>7.58</v>
      </c>
      <c r="I2220" s="54">
        <v>9.48</v>
      </c>
      <c r="J2220" s="54">
        <v>10</v>
      </c>
      <c r="K2220" s="185">
        <v>148.79</v>
      </c>
      <c r="L2220" s="57">
        <f t="shared" si="249"/>
        <v>20.8306</v>
      </c>
      <c r="M2220" s="57">
        <f t="shared" si="250"/>
        <v>45.8689812</v>
      </c>
      <c r="N2220" s="58">
        <f t="shared" si="251"/>
        <v>57.336226500000002</v>
      </c>
      <c r="O2220" s="382">
        <f t="shared" si="252"/>
        <v>60.547055184000001</v>
      </c>
    </row>
    <row r="2221" spans="2:15" x14ac:dyDescent="0.25">
      <c r="B2221" s="59" t="s">
        <v>1929</v>
      </c>
      <c r="C2221" s="84" t="s">
        <v>1745</v>
      </c>
      <c r="D2221" s="175" t="s">
        <v>1773</v>
      </c>
      <c r="E2221" s="55"/>
      <c r="F2221" s="54">
        <v>0.12</v>
      </c>
      <c r="G2221" s="55">
        <v>1.53</v>
      </c>
      <c r="H2221" s="55">
        <v>6.5</v>
      </c>
      <c r="I2221" s="54">
        <v>8.1199999999999992</v>
      </c>
      <c r="J2221" s="54">
        <v>6.6</v>
      </c>
      <c r="K2221" s="185">
        <v>148.79</v>
      </c>
      <c r="L2221" s="57">
        <f t="shared" si="249"/>
        <v>17.854799999999997</v>
      </c>
      <c r="M2221" s="57">
        <f t="shared" si="250"/>
        <v>39.316269599999991</v>
      </c>
      <c r="N2221" s="58">
        <f t="shared" si="251"/>
        <v>49.145336999999991</v>
      </c>
      <c r="O2221" s="382">
        <f t="shared" si="252"/>
        <v>51.897475871999994</v>
      </c>
    </row>
    <row r="2222" spans="2:15" x14ac:dyDescent="0.25">
      <c r="B2222" s="59" t="s">
        <v>1743</v>
      </c>
      <c r="C2222" s="84" t="s">
        <v>1745</v>
      </c>
      <c r="D2222" s="175" t="s">
        <v>1773</v>
      </c>
      <c r="E2222" s="55"/>
      <c r="F2222" s="54">
        <v>0.12</v>
      </c>
      <c r="G2222" s="55">
        <v>1.88</v>
      </c>
      <c r="H2222" s="55">
        <v>6.5</v>
      </c>
      <c r="I2222" s="54">
        <v>8.1199999999999992</v>
      </c>
      <c r="J2222" s="54">
        <v>8.6</v>
      </c>
      <c r="K2222" s="185">
        <v>148.79</v>
      </c>
      <c r="L2222" s="57">
        <f t="shared" si="249"/>
        <v>17.854799999999997</v>
      </c>
      <c r="M2222" s="57">
        <f t="shared" si="250"/>
        <v>39.316269599999991</v>
      </c>
      <c r="N2222" s="58">
        <f t="shared" si="251"/>
        <v>49.145336999999991</v>
      </c>
      <c r="O2222" s="382">
        <f t="shared" si="252"/>
        <v>51.897475871999994</v>
      </c>
    </row>
    <row r="2223" spans="2:15" x14ac:dyDescent="0.25">
      <c r="B2223" s="59" t="s">
        <v>1740</v>
      </c>
      <c r="C2223" s="84" t="s">
        <v>1745</v>
      </c>
      <c r="D2223" s="175" t="s">
        <v>1773</v>
      </c>
      <c r="E2223" s="55"/>
      <c r="F2223" s="54">
        <v>0.15</v>
      </c>
      <c r="G2223" s="55">
        <v>2.36</v>
      </c>
      <c r="H2223" s="55">
        <v>8.1199999999999992</v>
      </c>
      <c r="I2223" s="54">
        <v>10.16</v>
      </c>
      <c r="J2223" s="54">
        <v>10.7</v>
      </c>
      <c r="K2223" s="185">
        <v>148.79</v>
      </c>
      <c r="L2223" s="57">
        <f t="shared" si="249"/>
        <v>22.318499999999997</v>
      </c>
      <c r="M2223" s="57">
        <f t="shared" si="250"/>
        <v>49.145336999999991</v>
      </c>
      <c r="N2223" s="58">
        <f t="shared" si="251"/>
        <v>61.431671249999987</v>
      </c>
      <c r="O2223" s="382">
        <f t="shared" si="252"/>
        <v>64.871844839999994</v>
      </c>
    </row>
    <row r="2224" spans="2:15" ht="30" x14ac:dyDescent="0.25">
      <c r="B2224" s="44" t="s">
        <v>1930</v>
      </c>
      <c r="C2224" s="174"/>
      <c r="D2224" s="219"/>
      <c r="E2224" s="71"/>
      <c r="F2224" s="46"/>
      <c r="G2224" s="71"/>
      <c r="H2224" s="71"/>
      <c r="I2224" s="46"/>
      <c r="J2224" s="46"/>
      <c r="K2224" s="57"/>
      <c r="L2224" s="51"/>
      <c r="M2224" s="51"/>
      <c r="N2224" s="52"/>
      <c r="O2224" s="381"/>
    </row>
    <row r="2225" spans="2:15" x14ac:dyDescent="0.25">
      <c r="B2225" s="59" t="s">
        <v>1931</v>
      </c>
      <c r="C2225" s="84" t="s">
        <v>721</v>
      </c>
      <c r="D2225" s="175" t="s">
        <v>1773</v>
      </c>
      <c r="E2225" s="55"/>
      <c r="F2225" s="54">
        <v>0.08</v>
      </c>
      <c r="G2225" s="55">
        <v>1.26</v>
      </c>
      <c r="H2225" s="55">
        <v>4.33</v>
      </c>
      <c r="I2225" s="54">
        <v>5.42</v>
      </c>
      <c r="J2225" s="54">
        <v>5.7</v>
      </c>
      <c r="K2225" s="185">
        <v>148.79</v>
      </c>
      <c r="L2225" s="57">
        <f t="shared" ref="L2225:L2256" si="253">F2225*K2225</f>
        <v>11.9032</v>
      </c>
      <c r="M2225" s="57">
        <f t="shared" ref="M2225:M2256" si="254">L2225*2.202</f>
        <v>26.210846400000001</v>
      </c>
      <c r="N2225" s="58">
        <f t="shared" ref="N2225:N2256" si="255">M2225*$N$2</f>
        <v>32.763558000000003</v>
      </c>
      <c r="O2225" s="382">
        <f t="shared" ref="O2225:O2248" si="256">M2225*$N$1*$N$3</f>
        <v>34.598317248000001</v>
      </c>
    </row>
    <row r="2226" spans="2:15" x14ac:dyDescent="0.25">
      <c r="B2226" s="59" t="s">
        <v>1932</v>
      </c>
      <c r="C2226" s="84" t="s">
        <v>721</v>
      </c>
      <c r="D2226" s="175" t="s">
        <v>1773</v>
      </c>
      <c r="E2226" s="55"/>
      <c r="F2226" s="54">
        <v>0.1</v>
      </c>
      <c r="G2226" s="55">
        <v>1.57</v>
      </c>
      <c r="H2226" s="55">
        <v>5.42</v>
      </c>
      <c r="I2226" s="54">
        <v>6.77</v>
      </c>
      <c r="J2226" s="54">
        <v>7.1</v>
      </c>
      <c r="K2226" s="185">
        <v>148.79</v>
      </c>
      <c r="L2226" s="57">
        <f t="shared" si="253"/>
        <v>14.879</v>
      </c>
      <c r="M2226" s="57">
        <f t="shared" si="254"/>
        <v>32.763557999999996</v>
      </c>
      <c r="N2226" s="58">
        <f t="shared" si="255"/>
        <v>40.954447499999993</v>
      </c>
      <c r="O2226" s="382">
        <f t="shared" si="256"/>
        <v>43.247896560000001</v>
      </c>
    </row>
    <row r="2227" spans="2:15" x14ac:dyDescent="0.25">
      <c r="B2227" s="59" t="s">
        <v>1928</v>
      </c>
      <c r="C2227" s="84" t="s">
        <v>721</v>
      </c>
      <c r="D2227" s="175" t="s">
        <v>1773</v>
      </c>
      <c r="E2227" s="55"/>
      <c r="F2227" s="54">
        <v>0.1</v>
      </c>
      <c r="G2227" s="55">
        <v>1.57</v>
      </c>
      <c r="H2227" s="55">
        <v>5.42</v>
      </c>
      <c r="I2227" s="54">
        <v>6.77</v>
      </c>
      <c r="J2227" s="54">
        <v>7.1</v>
      </c>
      <c r="K2227" s="185">
        <v>148.79</v>
      </c>
      <c r="L2227" s="57">
        <f t="shared" si="253"/>
        <v>14.879</v>
      </c>
      <c r="M2227" s="57">
        <f t="shared" si="254"/>
        <v>32.763557999999996</v>
      </c>
      <c r="N2227" s="58">
        <f t="shared" si="255"/>
        <v>40.954447499999993</v>
      </c>
      <c r="O2227" s="382">
        <f t="shared" si="256"/>
        <v>43.247896560000001</v>
      </c>
    </row>
    <row r="2228" spans="2:15" x14ac:dyDescent="0.25">
      <c r="B2228" s="59" t="s">
        <v>1743</v>
      </c>
      <c r="C2228" s="84" t="s">
        <v>721</v>
      </c>
      <c r="D2228" s="175" t="s">
        <v>1773</v>
      </c>
      <c r="E2228" s="55"/>
      <c r="F2228" s="54">
        <v>0.12</v>
      </c>
      <c r="G2228" s="55">
        <v>1.88</v>
      </c>
      <c r="H2228" s="55">
        <v>6.5</v>
      </c>
      <c r="I2228" s="54">
        <v>8.1199999999999992</v>
      </c>
      <c r="J2228" s="54">
        <v>8.6</v>
      </c>
      <c r="K2228" s="185">
        <v>148.79</v>
      </c>
      <c r="L2228" s="57">
        <f t="shared" si="253"/>
        <v>17.854799999999997</v>
      </c>
      <c r="M2228" s="57">
        <f t="shared" si="254"/>
        <v>39.316269599999991</v>
      </c>
      <c r="N2228" s="58">
        <f t="shared" si="255"/>
        <v>49.145336999999991</v>
      </c>
      <c r="O2228" s="382">
        <f t="shared" si="256"/>
        <v>51.897475871999994</v>
      </c>
    </row>
    <row r="2229" spans="2:15" x14ac:dyDescent="0.25">
      <c r="B2229" s="59" t="s">
        <v>1933</v>
      </c>
      <c r="C2229" s="54" t="s">
        <v>1934</v>
      </c>
      <c r="D2229" s="175" t="s">
        <v>1773</v>
      </c>
      <c r="E2229" s="55"/>
      <c r="F2229" s="54">
        <v>0.12</v>
      </c>
      <c r="G2229" s="55">
        <v>1.88</v>
      </c>
      <c r="H2229" s="55">
        <v>6.5</v>
      </c>
      <c r="I2229" s="54">
        <v>8.1199999999999992</v>
      </c>
      <c r="J2229" s="54">
        <v>8.6</v>
      </c>
      <c r="K2229" s="185">
        <v>148.79</v>
      </c>
      <c r="L2229" s="57">
        <f t="shared" si="253"/>
        <v>17.854799999999997</v>
      </c>
      <c r="M2229" s="57">
        <f t="shared" si="254"/>
        <v>39.316269599999991</v>
      </c>
      <c r="N2229" s="58">
        <f t="shared" si="255"/>
        <v>49.145336999999991</v>
      </c>
      <c r="O2229" s="382">
        <f t="shared" si="256"/>
        <v>51.897475871999994</v>
      </c>
    </row>
    <row r="2230" spans="2:15" x14ac:dyDescent="0.25">
      <c r="B2230" s="59" t="s">
        <v>1935</v>
      </c>
      <c r="C2230" s="54" t="s">
        <v>1934</v>
      </c>
      <c r="D2230" s="175" t="s">
        <v>1773</v>
      </c>
      <c r="E2230" s="55"/>
      <c r="F2230" s="57">
        <v>0.2</v>
      </c>
      <c r="G2230" s="55">
        <v>3.14</v>
      </c>
      <c r="H2230" s="55">
        <v>10.83</v>
      </c>
      <c r="I2230" s="54">
        <v>13.54</v>
      </c>
      <c r="J2230" s="54">
        <v>14.3</v>
      </c>
      <c r="K2230" s="185">
        <v>148.79</v>
      </c>
      <c r="L2230" s="57">
        <f t="shared" si="253"/>
        <v>29.757999999999999</v>
      </c>
      <c r="M2230" s="57">
        <f t="shared" si="254"/>
        <v>65.527115999999992</v>
      </c>
      <c r="N2230" s="58">
        <f t="shared" si="255"/>
        <v>81.908894999999987</v>
      </c>
      <c r="O2230" s="382">
        <f t="shared" si="256"/>
        <v>86.495793120000002</v>
      </c>
    </row>
    <row r="2231" spans="2:15" x14ac:dyDescent="0.25">
      <c r="B2231" s="59" t="s">
        <v>1936</v>
      </c>
      <c r="C2231" s="54" t="s">
        <v>1937</v>
      </c>
      <c r="D2231" s="175" t="s">
        <v>1773</v>
      </c>
      <c r="E2231" s="55"/>
      <c r="F2231" s="54">
        <v>0.15</v>
      </c>
      <c r="G2231" s="55">
        <v>2.36</v>
      </c>
      <c r="H2231" s="55">
        <v>8.1199999999999992</v>
      </c>
      <c r="I2231" s="54">
        <v>10.16</v>
      </c>
      <c r="J2231" s="54">
        <v>10.7</v>
      </c>
      <c r="K2231" s="185">
        <v>148.79</v>
      </c>
      <c r="L2231" s="57">
        <f t="shared" si="253"/>
        <v>22.318499999999997</v>
      </c>
      <c r="M2231" s="57">
        <f t="shared" si="254"/>
        <v>49.145336999999991</v>
      </c>
      <c r="N2231" s="58">
        <f t="shared" si="255"/>
        <v>61.431671249999987</v>
      </c>
      <c r="O2231" s="382">
        <f t="shared" si="256"/>
        <v>64.871844839999994</v>
      </c>
    </row>
    <row r="2232" spans="2:15" ht="30" x14ac:dyDescent="0.25">
      <c r="B2232" s="59" t="s">
        <v>1938</v>
      </c>
      <c r="C2232" s="54" t="s">
        <v>1939</v>
      </c>
      <c r="D2232" s="175" t="s">
        <v>1773</v>
      </c>
      <c r="E2232" s="55"/>
      <c r="F2232" s="57">
        <v>1.3</v>
      </c>
      <c r="G2232" s="55">
        <v>20.41</v>
      </c>
      <c r="H2232" s="55">
        <v>70.41</v>
      </c>
      <c r="I2232" s="54">
        <v>88.02</v>
      </c>
      <c r="J2232" s="54">
        <v>92.9</v>
      </c>
      <c r="K2232" s="185">
        <v>148.79</v>
      </c>
      <c r="L2232" s="57">
        <f t="shared" si="253"/>
        <v>193.42699999999999</v>
      </c>
      <c r="M2232" s="57">
        <f t="shared" si="254"/>
        <v>425.92625399999997</v>
      </c>
      <c r="N2232" s="58">
        <f t="shared" si="255"/>
        <v>532.40781749999996</v>
      </c>
      <c r="O2232" s="382">
        <f t="shared" si="256"/>
        <v>562.22265528000003</v>
      </c>
    </row>
    <row r="2233" spans="2:15" x14ac:dyDescent="0.25">
      <c r="B2233" s="59" t="s">
        <v>1940</v>
      </c>
      <c r="C2233" s="54" t="s">
        <v>1941</v>
      </c>
      <c r="D2233" s="55" t="s">
        <v>126</v>
      </c>
      <c r="E2233" s="55"/>
      <c r="F2233" s="57">
        <v>0.5</v>
      </c>
      <c r="G2233" s="55">
        <v>7.27</v>
      </c>
      <c r="H2233" s="55">
        <v>25.06</v>
      </c>
      <c r="I2233" s="54">
        <v>31.33</v>
      </c>
      <c r="J2233" s="54">
        <v>33.1</v>
      </c>
      <c r="K2233" s="185">
        <v>148.79</v>
      </c>
      <c r="L2233" s="57">
        <f t="shared" si="253"/>
        <v>74.394999999999996</v>
      </c>
      <c r="M2233" s="57">
        <f t="shared" si="254"/>
        <v>163.81779</v>
      </c>
      <c r="N2233" s="58">
        <f t="shared" si="255"/>
        <v>204.77223750000002</v>
      </c>
      <c r="O2233" s="382">
        <f t="shared" si="256"/>
        <v>216.23948280000002</v>
      </c>
    </row>
    <row r="2234" spans="2:15" ht="15" customHeight="1" x14ac:dyDescent="0.25">
      <c r="B2234" s="474" t="s">
        <v>1942</v>
      </c>
      <c r="C2234" s="54" t="s">
        <v>239</v>
      </c>
      <c r="D2234" s="55" t="s">
        <v>1793</v>
      </c>
      <c r="E2234" s="55"/>
      <c r="F2234" s="54">
        <v>0.06</v>
      </c>
      <c r="G2234" s="55">
        <v>1.23</v>
      </c>
      <c r="H2234" s="55">
        <v>6.25</v>
      </c>
      <c r="I2234" s="54">
        <v>7.81</v>
      </c>
      <c r="J2234" s="54">
        <v>8.1999999999999993</v>
      </c>
      <c r="K2234" s="185">
        <v>148.79</v>
      </c>
      <c r="L2234" s="57">
        <f t="shared" si="253"/>
        <v>8.9273999999999987</v>
      </c>
      <c r="M2234" s="57">
        <f t="shared" si="254"/>
        <v>19.658134799999996</v>
      </c>
      <c r="N2234" s="58">
        <f t="shared" si="255"/>
        <v>24.572668499999995</v>
      </c>
      <c r="O2234" s="382">
        <f t="shared" si="256"/>
        <v>25.948737935999997</v>
      </c>
    </row>
    <row r="2235" spans="2:15" x14ac:dyDescent="0.25">
      <c r="B2235" s="474"/>
      <c r="C2235" s="54"/>
      <c r="D2235" s="55" t="s">
        <v>126</v>
      </c>
      <c r="E2235" s="55"/>
      <c r="F2235" s="54">
        <v>0.04</v>
      </c>
      <c r="G2235" s="55">
        <v>0.57999999999999996</v>
      </c>
      <c r="H2235" s="55"/>
      <c r="I2235" s="54"/>
      <c r="J2235" s="54"/>
      <c r="K2235" s="185">
        <v>148.79</v>
      </c>
      <c r="L2235" s="57">
        <f t="shared" si="253"/>
        <v>5.9516</v>
      </c>
      <c r="M2235" s="57">
        <f t="shared" si="254"/>
        <v>13.105423200000001</v>
      </c>
      <c r="N2235" s="58">
        <f t="shared" si="255"/>
        <v>16.381779000000002</v>
      </c>
      <c r="O2235" s="382">
        <f t="shared" si="256"/>
        <v>17.299158624</v>
      </c>
    </row>
    <row r="2236" spans="2:15" ht="15" customHeight="1" x14ac:dyDescent="0.25">
      <c r="B2236" s="474" t="s">
        <v>1943</v>
      </c>
      <c r="C2236" s="54" t="s">
        <v>105</v>
      </c>
      <c r="D2236" s="55" t="s">
        <v>1793</v>
      </c>
      <c r="E2236" s="55"/>
      <c r="F2236" s="54">
        <v>0.05</v>
      </c>
      <c r="G2236" s="55">
        <v>1.02</v>
      </c>
      <c r="H2236" s="55">
        <v>5.04</v>
      </c>
      <c r="I2236" s="54">
        <v>6.3</v>
      </c>
      <c r="J2236" s="54">
        <v>6.7</v>
      </c>
      <c r="K2236" s="185">
        <v>148.79</v>
      </c>
      <c r="L2236" s="57">
        <f t="shared" si="253"/>
        <v>7.4394999999999998</v>
      </c>
      <c r="M2236" s="57">
        <f t="shared" si="254"/>
        <v>16.381778999999998</v>
      </c>
      <c r="N2236" s="58">
        <f t="shared" si="255"/>
        <v>20.477223749999997</v>
      </c>
      <c r="O2236" s="382">
        <f t="shared" si="256"/>
        <v>21.62394828</v>
      </c>
    </row>
    <row r="2237" spans="2:15" x14ac:dyDescent="0.25">
      <c r="B2237" s="474"/>
      <c r="C2237" s="54"/>
      <c r="D2237" s="55" t="s">
        <v>126</v>
      </c>
      <c r="E2237" s="55"/>
      <c r="F2237" s="54">
        <v>0.03</v>
      </c>
      <c r="G2237" s="55">
        <v>0.44</v>
      </c>
      <c r="H2237" s="55"/>
      <c r="I2237" s="54"/>
      <c r="J2237" s="54"/>
      <c r="K2237" s="185">
        <v>148.79</v>
      </c>
      <c r="L2237" s="57">
        <f t="shared" si="253"/>
        <v>4.4636999999999993</v>
      </c>
      <c r="M2237" s="57">
        <f t="shared" si="254"/>
        <v>9.8290673999999978</v>
      </c>
      <c r="N2237" s="58">
        <f t="shared" si="255"/>
        <v>12.286334249999998</v>
      </c>
      <c r="O2237" s="382">
        <f t="shared" si="256"/>
        <v>12.974368967999999</v>
      </c>
    </row>
    <row r="2238" spans="2:15" x14ac:dyDescent="0.25">
      <c r="B2238" s="59" t="s">
        <v>1944</v>
      </c>
      <c r="C2238" s="54" t="s">
        <v>1924</v>
      </c>
      <c r="D2238" s="55" t="s">
        <v>1793</v>
      </c>
      <c r="E2238" s="55"/>
      <c r="F2238" s="358">
        <v>3</v>
      </c>
      <c r="G2238" s="55">
        <v>61.47</v>
      </c>
      <c r="H2238" s="55">
        <v>212.07</v>
      </c>
      <c r="I2238" s="54">
        <v>265.08999999999997</v>
      </c>
      <c r="J2238" s="54">
        <v>279.89999999999998</v>
      </c>
      <c r="K2238" s="185">
        <v>148.79</v>
      </c>
      <c r="L2238" s="57">
        <f t="shared" si="253"/>
        <v>446.37</v>
      </c>
      <c r="M2238" s="57">
        <f t="shared" si="254"/>
        <v>982.90674000000001</v>
      </c>
      <c r="N2238" s="58">
        <f t="shared" si="255"/>
        <v>1228.633425</v>
      </c>
      <c r="O2238" s="382">
        <f t="shared" si="256"/>
        <v>1297.4368968000001</v>
      </c>
    </row>
    <row r="2239" spans="2:15" x14ac:dyDescent="0.25">
      <c r="B2239" s="59" t="s">
        <v>1945</v>
      </c>
      <c r="C2239" s="54" t="s">
        <v>105</v>
      </c>
      <c r="D2239" s="55" t="s">
        <v>1793</v>
      </c>
      <c r="E2239" s="55"/>
      <c r="F2239" s="54">
        <v>0.23</v>
      </c>
      <c r="G2239" s="55">
        <v>4.71</v>
      </c>
      <c r="H2239" s="55">
        <v>21.27</v>
      </c>
      <c r="I2239" s="54">
        <v>26.59</v>
      </c>
      <c r="J2239" s="54">
        <v>28.1</v>
      </c>
      <c r="K2239" s="185">
        <v>148.79</v>
      </c>
      <c r="L2239" s="57">
        <f t="shared" si="253"/>
        <v>34.221699999999998</v>
      </c>
      <c r="M2239" s="57">
        <f t="shared" si="254"/>
        <v>75.356183399999992</v>
      </c>
      <c r="N2239" s="58">
        <f t="shared" si="255"/>
        <v>94.195229249999983</v>
      </c>
      <c r="O2239" s="382">
        <f t="shared" si="256"/>
        <v>99.470162087999981</v>
      </c>
    </row>
    <row r="2240" spans="2:15" x14ac:dyDescent="0.25">
      <c r="B2240" s="59"/>
      <c r="C2240" s="54"/>
      <c r="D2240" s="55" t="s">
        <v>126</v>
      </c>
      <c r="E2240" s="55"/>
      <c r="F2240" s="57">
        <v>0.1</v>
      </c>
      <c r="G2240" s="55" t="s">
        <v>1946</v>
      </c>
      <c r="H2240" s="57">
        <f>1.45*3.45</f>
        <v>5.0025000000000004</v>
      </c>
      <c r="I2240" s="54">
        <f>5*1.25</f>
        <v>6.25</v>
      </c>
      <c r="J2240" s="54"/>
      <c r="K2240" s="185">
        <v>148.79</v>
      </c>
      <c r="L2240" s="57">
        <f t="shared" si="253"/>
        <v>14.879</v>
      </c>
      <c r="M2240" s="57">
        <f t="shared" si="254"/>
        <v>32.763557999999996</v>
      </c>
      <c r="N2240" s="58">
        <f t="shared" si="255"/>
        <v>40.954447499999993</v>
      </c>
      <c r="O2240" s="382">
        <f t="shared" si="256"/>
        <v>43.247896560000001</v>
      </c>
    </row>
    <row r="2241" spans="1:16" x14ac:dyDescent="0.25">
      <c r="B2241" s="59" t="s">
        <v>1947</v>
      </c>
      <c r="C2241" s="54" t="s">
        <v>1820</v>
      </c>
      <c r="D2241" s="55" t="s">
        <v>1793</v>
      </c>
      <c r="E2241" s="55"/>
      <c r="F2241" s="57">
        <v>0.8</v>
      </c>
      <c r="G2241" s="55">
        <v>16.39</v>
      </c>
      <c r="H2241" s="55">
        <v>66.58</v>
      </c>
      <c r="I2241" s="54">
        <v>83.22</v>
      </c>
      <c r="J2241" s="54">
        <v>87.9</v>
      </c>
      <c r="K2241" s="185">
        <v>148.79</v>
      </c>
      <c r="L2241" s="57">
        <f t="shared" si="253"/>
        <v>119.032</v>
      </c>
      <c r="M2241" s="57">
        <f t="shared" si="254"/>
        <v>262.10846399999997</v>
      </c>
      <c r="N2241" s="58">
        <f t="shared" si="255"/>
        <v>327.63557999999995</v>
      </c>
      <c r="O2241" s="382">
        <f t="shared" si="256"/>
        <v>345.98317248000001</v>
      </c>
    </row>
    <row r="2242" spans="1:16" x14ac:dyDescent="0.25">
      <c r="B2242" s="59"/>
      <c r="C2242" s="54"/>
      <c r="D2242" s="55" t="s">
        <v>126</v>
      </c>
      <c r="E2242" s="55"/>
      <c r="F2242" s="57">
        <v>0.2</v>
      </c>
      <c r="G2242" s="55">
        <v>2.91</v>
      </c>
      <c r="H2242" s="57">
        <f>2.91*3.45</f>
        <v>10.0395</v>
      </c>
      <c r="I2242" s="54">
        <f>10.04*1.25</f>
        <v>12.549999999999999</v>
      </c>
      <c r="J2242" s="54"/>
      <c r="K2242" s="185">
        <v>148.79</v>
      </c>
      <c r="L2242" s="57">
        <f t="shared" si="253"/>
        <v>29.757999999999999</v>
      </c>
      <c r="M2242" s="57">
        <f t="shared" si="254"/>
        <v>65.527115999999992</v>
      </c>
      <c r="N2242" s="58">
        <f t="shared" si="255"/>
        <v>81.908894999999987</v>
      </c>
      <c r="O2242" s="382">
        <f t="shared" si="256"/>
        <v>86.495793120000002</v>
      </c>
    </row>
    <row r="2243" spans="1:16" x14ac:dyDescent="0.25">
      <c r="B2243" s="59" t="s">
        <v>1948</v>
      </c>
      <c r="C2243" s="54" t="s">
        <v>1058</v>
      </c>
      <c r="D2243" s="175" t="s">
        <v>1773</v>
      </c>
      <c r="E2243" s="55"/>
      <c r="F2243" s="54">
        <v>0.05</v>
      </c>
      <c r="G2243" s="55">
        <v>0.79</v>
      </c>
      <c r="H2243" s="55">
        <v>2.71</v>
      </c>
      <c r="I2243" s="54">
        <v>3.39</v>
      </c>
      <c r="J2243" s="54">
        <v>3.6</v>
      </c>
      <c r="K2243" s="185">
        <v>148.79</v>
      </c>
      <c r="L2243" s="57">
        <f t="shared" si="253"/>
        <v>7.4394999999999998</v>
      </c>
      <c r="M2243" s="57">
        <f t="shared" si="254"/>
        <v>16.381778999999998</v>
      </c>
      <c r="N2243" s="58">
        <f t="shared" si="255"/>
        <v>20.477223749999997</v>
      </c>
      <c r="O2243" s="382">
        <f t="shared" si="256"/>
        <v>21.62394828</v>
      </c>
    </row>
    <row r="2244" spans="1:16" x14ac:dyDescent="0.25">
      <c r="B2244" s="59" t="s">
        <v>1925</v>
      </c>
      <c r="C2244" s="54" t="s">
        <v>1058</v>
      </c>
      <c r="D2244" s="175" t="s">
        <v>1773</v>
      </c>
      <c r="E2244" s="55"/>
      <c r="F2244" s="54">
        <v>0.06</v>
      </c>
      <c r="G2244" s="55">
        <v>0.94</v>
      </c>
      <c r="H2244" s="55">
        <v>3.25</v>
      </c>
      <c r="I2244" s="54">
        <v>4.0599999999999996</v>
      </c>
      <c r="J2244" s="54">
        <v>4.3</v>
      </c>
      <c r="K2244" s="185">
        <v>148.79</v>
      </c>
      <c r="L2244" s="57">
        <f t="shared" si="253"/>
        <v>8.9273999999999987</v>
      </c>
      <c r="M2244" s="57">
        <f t="shared" si="254"/>
        <v>19.658134799999996</v>
      </c>
      <c r="N2244" s="58">
        <f t="shared" si="255"/>
        <v>24.572668499999995</v>
      </c>
      <c r="O2244" s="382">
        <f t="shared" si="256"/>
        <v>25.948737935999997</v>
      </c>
    </row>
    <row r="2245" spans="1:16" x14ac:dyDescent="0.25">
      <c r="B2245" s="59" t="s">
        <v>1928</v>
      </c>
      <c r="C2245" s="54" t="s">
        <v>1058</v>
      </c>
      <c r="D2245" s="175" t="s">
        <v>1773</v>
      </c>
      <c r="E2245" s="55"/>
      <c r="F2245" s="54">
        <v>0.09</v>
      </c>
      <c r="G2245" s="55">
        <v>1.41</v>
      </c>
      <c r="H2245" s="55">
        <v>4.87</v>
      </c>
      <c r="I2245" s="54">
        <v>6.09</v>
      </c>
      <c r="J2245" s="54">
        <v>6.4</v>
      </c>
      <c r="K2245" s="185">
        <v>148.79</v>
      </c>
      <c r="L2245" s="57">
        <f t="shared" si="253"/>
        <v>13.391099999999998</v>
      </c>
      <c r="M2245" s="57">
        <f t="shared" si="254"/>
        <v>29.487202199999995</v>
      </c>
      <c r="N2245" s="58">
        <f t="shared" si="255"/>
        <v>36.859002749999995</v>
      </c>
      <c r="O2245" s="382">
        <f t="shared" si="256"/>
        <v>38.923106903999994</v>
      </c>
    </row>
    <row r="2246" spans="1:16" x14ac:dyDescent="0.25">
      <c r="B2246" s="59" t="s">
        <v>1743</v>
      </c>
      <c r="C2246" s="54" t="s">
        <v>1058</v>
      </c>
      <c r="D2246" s="175" t="s">
        <v>1773</v>
      </c>
      <c r="E2246" s="55"/>
      <c r="F2246" s="57">
        <v>0.1</v>
      </c>
      <c r="G2246" s="55">
        <v>1.57</v>
      </c>
      <c r="H2246" s="55">
        <v>5.42</v>
      </c>
      <c r="I2246" s="54">
        <v>6.77</v>
      </c>
      <c r="J2246" s="54">
        <v>7.1</v>
      </c>
      <c r="K2246" s="185">
        <v>148.79</v>
      </c>
      <c r="L2246" s="57">
        <f t="shared" si="253"/>
        <v>14.879</v>
      </c>
      <c r="M2246" s="57">
        <f t="shared" si="254"/>
        <v>32.763557999999996</v>
      </c>
      <c r="N2246" s="58">
        <f t="shared" si="255"/>
        <v>40.954447499999993</v>
      </c>
      <c r="O2246" s="382">
        <f t="shared" si="256"/>
        <v>43.247896560000001</v>
      </c>
    </row>
    <row r="2247" spans="1:16" x14ac:dyDescent="0.25">
      <c r="B2247" s="59" t="s">
        <v>1740</v>
      </c>
      <c r="C2247" s="54" t="s">
        <v>1058</v>
      </c>
      <c r="D2247" s="175" t="s">
        <v>1773</v>
      </c>
      <c r="E2247" s="55"/>
      <c r="F2247" s="54">
        <v>0.12</v>
      </c>
      <c r="G2247" s="55">
        <v>1.88</v>
      </c>
      <c r="H2247" s="55">
        <v>6.5</v>
      </c>
      <c r="I2247" s="54">
        <v>8.1199999999999992</v>
      </c>
      <c r="J2247" s="54">
        <v>8.6</v>
      </c>
      <c r="K2247" s="185">
        <v>148.79</v>
      </c>
      <c r="L2247" s="57">
        <f t="shared" si="253"/>
        <v>17.854799999999997</v>
      </c>
      <c r="M2247" s="57">
        <f t="shared" si="254"/>
        <v>39.316269599999991</v>
      </c>
      <c r="N2247" s="58">
        <f t="shared" si="255"/>
        <v>49.145336999999991</v>
      </c>
      <c r="O2247" s="382">
        <f t="shared" si="256"/>
        <v>51.897475871999994</v>
      </c>
    </row>
    <row r="2248" spans="1:16" ht="30" x14ac:dyDescent="0.25">
      <c r="B2248" s="59" t="s">
        <v>1949</v>
      </c>
      <c r="C2248" s="54" t="s">
        <v>1058</v>
      </c>
      <c r="D2248" s="175" t="s">
        <v>1773</v>
      </c>
      <c r="E2248" s="55"/>
      <c r="F2248" s="57">
        <v>0.1</v>
      </c>
      <c r="G2248" s="55">
        <v>1.57</v>
      </c>
      <c r="H2248" s="55">
        <v>5.42</v>
      </c>
      <c r="I2248" s="54">
        <v>6.77</v>
      </c>
      <c r="J2248" s="54">
        <v>7.1</v>
      </c>
      <c r="K2248" s="185">
        <v>148.79</v>
      </c>
      <c r="L2248" s="57">
        <f t="shared" si="253"/>
        <v>14.879</v>
      </c>
      <c r="M2248" s="57">
        <f t="shared" si="254"/>
        <v>32.763557999999996</v>
      </c>
      <c r="N2248" s="58">
        <f t="shared" si="255"/>
        <v>40.954447499999993</v>
      </c>
      <c r="O2248" s="382">
        <f t="shared" si="256"/>
        <v>43.247896560000001</v>
      </c>
    </row>
    <row r="2249" spans="1:16" x14ac:dyDescent="0.25">
      <c r="B2249" s="59" t="s">
        <v>1950</v>
      </c>
      <c r="C2249" s="54" t="s">
        <v>1951</v>
      </c>
      <c r="D2249" s="55" t="s">
        <v>171</v>
      </c>
      <c r="E2249" s="55"/>
      <c r="F2249" s="57">
        <v>6</v>
      </c>
      <c r="G2249" s="55">
        <v>77.52</v>
      </c>
      <c r="H2249" s="357">
        <f>(77.52+96.06)*3.45</f>
        <v>598.851</v>
      </c>
      <c r="I2249" s="57">
        <f>598.851*1.25</f>
        <v>748.56375000000003</v>
      </c>
      <c r="J2249" s="54"/>
      <c r="K2249" s="239">
        <v>131.35</v>
      </c>
      <c r="L2249" s="57">
        <f t="shared" si="253"/>
        <v>788.09999999999991</v>
      </c>
      <c r="M2249" s="57">
        <f t="shared" si="254"/>
        <v>1735.3961999999997</v>
      </c>
      <c r="N2249" s="58">
        <f t="shared" si="255"/>
        <v>2169.2452499999995</v>
      </c>
      <c r="O2249" s="382">
        <v>0</v>
      </c>
    </row>
    <row r="2250" spans="1:16" x14ac:dyDescent="0.25">
      <c r="B2250" s="59"/>
      <c r="C2250" s="54"/>
      <c r="D2250" s="55" t="s">
        <v>1952</v>
      </c>
      <c r="E2250" s="55"/>
      <c r="F2250" s="57">
        <v>6</v>
      </c>
      <c r="G2250" s="55">
        <v>96.06</v>
      </c>
      <c r="H2250" s="357"/>
      <c r="I2250" s="54"/>
      <c r="J2250" s="54"/>
      <c r="K2250" s="57">
        <v>173.42</v>
      </c>
      <c r="L2250" s="57">
        <f t="shared" si="253"/>
        <v>1040.52</v>
      </c>
      <c r="M2250" s="57">
        <f t="shared" si="254"/>
        <v>2291.2250399999998</v>
      </c>
      <c r="N2250" s="58">
        <f t="shared" si="255"/>
        <v>2864.0312999999996</v>
      </c>
      <c r="O2250" s="382">
        <f>M2250*$N$1*$N$3</f>
        <v>3024.4170528</v>
      </c>
    </row>
    <row r="2251" spans="1:16" ht="15" customHeight="1" x14ac:dyDescent="0.25">
      <c r="B2251" s="474" t="s">
        <v>1953</v>
      </c>
      <c r="C2251" s="54" t="s">
        <v>203</v>
      </c>
      <c r="D2251" s="55" t="s">
        <v>171</v>
      </c>
      <c r="E2251" s="55"/>
      <c r="F2251" s="57">
        <v>5</v>
      </c>
      <c r="G2251" s="55">
        <v>64.599999999999994</v>
      </c>
      <c r="H2251" s="55">
        <v>533.54</v>
      </c>
      <c r="I2251" s="54">
        <v>666.93</v>
      </c>
      <c r="J2251" s="54"/>
      <c r="K2251" s="239">
        <v>131.35</v>
      </c>
      <c r="L2251" s="57">
        <f t="shared" si="253"/>
        <v>656.75</v>
      </c>
      <c r="M2251" s="57">
        <f t="shared" si="254"/>
        <v>1446.1634999999999</v>
      </c>
      <c r="N2251" s="58">
        <f t="shared" si="255"/>
        <v>1807.7043749999998</v>
      </c>
      <c r="O2251" s="382">
        <v>0</v>
      </c>
    </row>
    <row r="2252" spans="1:16" x14ac:dyDescent="0.25">
      <c r="B2252" s="474"/>
      <c r="C2252" s="54"/>
      <c r="D2252" s="55" t="s">
        <v>1952</v>
      </c>
      <c r="E2252" s="55"/>
      <c r="F2252" s="57">
        <v>5</v>
      </c>
      <c r="G2252" s="55">
        <v>90.05</v>
      </c>
      <c r="H2252" s="55"/>
      <c r="I2252" s="54"/>
      <c r="J2252" s="54"/>
      <c r="K2252" s="57">
        <v>173.42</v>
      </c>
      <c r="L2252" s="57">
        <f t="shared" si="253"/>
        <v>867.09999999999991</v>
      </c>
      <c r="M2252" s="57">
        <f t="shared" si="254"/>
        <v>1909.3541999999998</v>
      </c>
      <c r="N2252" s="58">
        <f t="shared" si="255"/>
        <v>2386.6927499999997</v>
      </c>
      <c r="O2252" s="382">
        <v>0</v>
      </c>
    </row>
    <row r="2253" spans="1:16" ht="15" customHeight="1" x14ac:dyDescent="0.25">
      <c r="B2253" s="472" t="s">
        <v>1954</v>
      </c>
      <c r="C2253" s="46" t="s">
        <v>239</v>
      </c>
      <c r="D2253" s="71" t="s">
        <v>1879</v>
      </c>
      <c r="E2253" s="71"/>
      <c r="F2253" s="51">
        <v>2.2000000000000002</v>
      </c>
      <c r="G2253" s="71">
        <v>45.98</v>
      </c>
      <c r="H2253" s="71">
        <v>256.69</v>
      </c>
      <c r="I2253" s="46">
        <v>320.87</v>
      </c>
      <c r="J2253" s="46"/>
      <c r="K2253" s="222">
        <v>153.06</v>
      </c>
      <c r="L2253" s="51">
        <f t="shared" si="253"/>
        <v>336.73200000000003</v>
      </c>
      <c r="M2253" s="51">
        <f t="shared" si="254"/>
        <v>741.48386400000004</v>
      </c>
      <c r="N2253" s="52">
        <f t="shared" si="255"/>
        <v>926.85482999999999</v>
      </c>
      <c r="O2253" s="381">
        <v>0</v>
      </c>
    </row>
    <row r="2254" spans="1:16" x14ac:dyDescent="0.25">
      <c r="B2254" s="472"/>
      <c r="C2254" s="54"/>
      <c r="D2254" s="55" t="s">
        <v>171</v>
      </c>
      <c r="E2254" s="55"/>
      <c r="F2254" s="57">
        <v>2.2000000000000002</v>
      </c>
      <c r="G2254" s="55">
        <v>26.42</v>
      </c>
      <c r="H2254" s="55"/>
      <c r="I2254" s="54"/>
      <c r="J2254" s="54"/>
      <c r="K2254" s="239">
        <v>131.35</v>
      </c>
      <c r="L2254" s="57">
        <f t="shared" si="253"/>
        <v>288.97000000000003</v>
      </c>
      <c r="M2254" s="57">
        <f t="shared" si="254"/>
        <v>636.31194000000005</v>
      </c>
      <c r="N2254" s="58">
        <f t="shared" si="255"/>
        <v>795.38992500000006</v>
      </c>
      <c r="O2254" s="382">
        <v>0</v>
      </c>
    </row>
    <row r="2255" spans="1:16" ht="21" customHeight="1" x14ac:dyDescent="0.25">
      <c r="A2255" s="113"/>
      <c r="B2255" s="59" t="s">
        <v>1955</v>
      </c>
      <c r="C2255" s="54" t="s">
        <v>105</v>
      </c>
      <c r="D2255" s="55" t="s">
        <v>1879</v>
      </c>
      <c r="E2255" s="55"/>
      <c r="F2255" s="57">
        <v>1.7</v>
      </c>
      <c r="G2255" s="55">
        <v>35.53</v>
      </c>
      <c r="H2255" s="55">
        <v>198.35</v>
      </c>
      <c r="I2255" s="54">
        <v>247.94</v>
      </c>
      <c r="J2255" s="54"/>
      <c r="K2255" s="185">
        <v>153.06</v>
      </c>
      <c r="L2255" s="57">
        <f t="shared" si="253"/>
        <v>260.202</v>
      </c>
      <c r="M2255" s="57">
        <f t="shared" si="254"/>
        <v>572.96480399999996</v>
      </c>
      <c r="N2255" s="58">
        <f t="shared" si="255"/>
        <v>716.206005</v>
      </c>
      <c r="O2255" s="382">
        <v>0</v>
      </c>
      <c r="P2255" s="113"/>
    </row>
    <row r="2256" spans="1:16" s="34" customFormat="1" ht="15.75" x14ac:dyDescent="0.25">
      <c r="A2256" s="40"/>
      <c r="B2256" s="99"/>
      <c r="C2256" s="101"/>
      <c r="D2256" s="326" t="s">
        <v>171</v>
      </c>
      <c r="E2256" s="326"/>
      <c r="F2256" s="104">
        <v>1.7</v>
      </c>
      <c r="G2256" s="326">
        <v>21.96</v>
      </c>
      <c r="H2256" s="104">
        <f>21.96*3.45</f>
        <v>75.762</v>
      </c>
      <c r="I2256" s="101">
        <f>75.76*1.25</f>
        <v>94.7</v>
      </c>
      <c r="J2256" s="101"/>
      <c r="K2256" s="250">
        <v>131.35</v>
      </c>
      <c r="L2256" s="104">
        <f t="shared" si="253"/>
        <v>223.29499999999999</v>
      </c>
      <c r="M2256" s="104">
        <f t="shared" si="254"/>
        <v>491.69558999999998</v>
      </c>
      <c r="N2256" s="105">
        <f t="shared" si="255"/>
        <v>614.61948749999999</v>
      </c>
      <c r="O2256" s="385">
        <f>M2256*$N$1*$N$3</f>
        <v>649.03817879999997</v>
      </c>
      <c r="P2256" s="40"/>
    </row>
    <row r="2257" spans="1:16" x14ac:dyDescent="0.25">
      <c r="A2257" s="113"/>
      <c r="B2257" s="114"/>
      <c r="C2257" s="117"/>
      <c r="D2257" s="115"/>
      <c r="E2257" s="115"/>
      <c r="F2257" s="115"/>
      <c r="G2257" s="115"/>
      <c r="H2257" s="115"/>
      <c r="I2257" s="115"/>
      <c r="J2257" s="115"/>
      <c r="K2257" s="116"/>
      <c r="L2257" s="117"/>
      <c r="M2257" s="116"/>
      <c r="N2257" s="147"/>
      <c r="O2257" s="392"/>
      <c r="P2257" s="113"/>
    </row>
    <row r="2258" spans="1:16" ht="15.75" x14ac:dyDescent="0.25">
      <c r="B2258" s="35" t="s">
        <v>1956</v>
      </c>
      <c r="C2258" s="36"/>
      <c r="D2258" s="37"/>
      <c r="E2258" s="37"/>
      <c r="F2258" s="37"/>
      <c r="G2258" s="37"/>
      <c r="H2258" s="37"/>
      <c r="I2258" s="37"/>
      <c r="J2258" s="37"/>
      <c r="K2258" s="38"/>
      <c r="L2258" s="36"/>
      <c r="M2258" s="38"/>
      <c r="N2258" s="39"/>
      <c r="O2258" s="379"/>
    </row>
    <row r="2259" spans="1:16" ht="17.25" customHeight="1" x14ac:dyDescent="0.25">
      <c r="B2259" s="114"/>
      <c r="C2259" s="117"/>
      <c r="D2259" s="115"/>
      <c r="E2259" s="115"/>
      <c r="F2259" s="115"/>
      <c r="G2259" s="115"/>
      <c r="H2259" s="115"/>
      <c r="I2259" s="115"/>
      <c r="J2259" s="115"/>
      <c r="K2259" s="116"/>
      <c r="L2259" s="117"/>
      <c r="M2259" s="116"/>
      <c r="N2259" s="147"/>
      <c r="O2259" s="392"/>
    </row>
    <row r="2260" spans="1:16" ht="18.75" customHeight="1" x14ac:dyDescent="0.25">
      <c r="B2260" s="448" t="s">
        <v>13</v>
      </c>
      <c r="C2260" s="449" t="s">
        <v>14</v>
      </c>
      <c r="D2260" s="449" t="s">
        <v>15</v>
      </c>
      <c r="E2260" s="450"/>
      <c r="F2260" s="449" t="s">
        <v>1957</v>
      </c>
      <c r="G2260" s="450" t="s">
        <v>1958</v>
      </c>
      <c r="H2260" s="450" t="s">
        <v>21</v>
      </c>
      <c r="I2260" s="511" t="s">
        <v>19</v>
      </c>
      <c r="J2260" s="511"/>
      <c r="K2260" s="449" t="s">
        <v>20</v>
      </c>
      <c r="L2260" s="449" t="s">
        <v>17</v>
      </c>
      <c r="M2260" s="452" t="s">
        <v>21</v>
      </c>
      <c r="N2260" s="453" t="s">
        <v>19</v>
      </c>
      <c r="O2260" s="453"/>
    </row>
    <row r="2261" spans="1:16" ht="49.5" customHeight="1" x14ac:dyDescent="0.25">
      <c r="B2261" s="448"/>
      <c r="C2261" s="449"/>
      <c r="D2261" s="449"/>
      <c r="E2261" s="450"/>
      <c r="F2261" s="449"/>
      <c r="G2261" s="450"/>
      <c r="H2261" s="450"/>
      <c r="I2261" s="143" t="s">
        <v>22</v>
      </c>
      <c r="J2261" s="143" t="s">
        <v>1959</v>
      </c>
      <c r="K2261" s="449"/>
      <c r="L2261" s="449"/>
      <c r="M2261" s="452"/>
      <c r="N2261" s="42" t="s">
        <v>22</v>
      </c>
      <c r="O2261" s="380" t="s">
        <v>23</v>
      </c>
    </row>
    <row r="2262" spans="1:16" x14ac:dyDescent="0.25">
      <c r="B2262" s="44" t="s">
        <v>1960</v>
      </c>
      <c r="C2262" s="174"/>
      <c r="D2262" s="71"/>
      <c r="E2262" s="71"/>
      <c r="F2262" s="359"/>
      <c r="G2262" s="71"/>
      <c r="H2262" s="71"/>
      <c r="I2262" s="46"/>
      <c r="J2262" s="46"/>
      <c r="K2262" s="51"/>
      <c r="L2262" s="51"/>
      <c r="M2262" s="51"/>
      <c r="N2262" s="165"/>
      <c r="O2262" s="395"/>
    </row>
    <row r="2263" spans="1:16" ht="18" x14ac:dyDescent="0.25">
      <c r="B2263" s="59" t="s">
        <v>1961</v>
      </c>
      <c r="C2263" s="84" t="s">
        <v>49</v>
      </c>
      <c r="D2263" s="175" t="s">
        <v>1724</v>
      </c>
      <c r="E2263" s="55"/>
      <c r="F2263" s="358">
        <v>1</v>
      </c>
      <c r="G2263" s="55">
        <v>19.38</v>
      </c>
      <c r="H2263" s="55">
        <v>66.86</v>
      </c>
      <c r="I2263" s="54">
        <v>83.58</v>
      </c>
      <c r="J2263" s="54">
        <v>88.3</v>
      </c>
      <c r="K2263" s="185">
        <v>200.09</v>
      </c>
      <c r="L2263" s="57">
        <f>F2263*K2263</f>
        <v>200.09</v>
      </c>
      <c r="M2263" s="57">
        <f>L2263*2.202</f>
        <v>440.59818000000001</v>
      </c>
      <c r="N2263" s="58">
        <f>M2263*$N$2</f>
        <v>550.74772500000006</v>
      </c>
      <c r="O2263" s="382">
        <f>M2263*$N$1*$N$3</f>
        <v>581.58959760000005</v>
      </c>
    </row>
    <row r="2264" spans="1:16" ht="18" x14ac:dyDescent="0.25">
      <c r="B2264" s="59" t="s">
        <v>1962</v>
      </c>
      <c r="C2264" s="84" t="s">
        <v>105</v>
      </c>
      <c r="D2264" s="175" t="s">
        <v>1724</v>
      </c>
      <c r="E2264" s="55"/>
      <c r="F2264" s="358">
        <v>1.2</v>
      </c>
      <c r="G2264" s="55">
        <v>23.26</v>
      </c>
      <c r="H2264" s="55">
        <v>80.23</v>
      </c>
      <c r="I2264" s="54">
        <v>100.29</v>
      </c>
      <c r="J2264" s="54">
        <v>105.9</v>
      </c>
      <c r="K2264" s="185">
        <v>200.09</v>
      </c>
      <c r="L2264" s="57">
        <f>F2264*K2264</f>
        <v>240.108</v>
      </c>
      <c r="M2264" s="57">
        <f>L2264*2.202</f>
        <v>528.71781599999997</v>
      </c>
      <c r="N2264" s="58">
        <f>M2264*$N$2</f>
        <v>660.89726999999993</v>
      </c>
      <c r="O2264" s="382">
        <f>M2264*$N$1*$N$3</f>
        <v>697.90751712000008</v>
      </c>
    </row>
    <row r="2265" spans="1:16" ht="18" x14ac:dyDescent="0.25">
      <c r="B2265" s="59" t="s">
        <v>1963</v>
      </c>
      <c r="C2265" s="84" t="s">
        <v>105</v>
      </c>
      <c r="D2265" s="175" t="s">
        <v>1724</v>
      </c>
      <c r="E2265" s="55"/>
      <c r="F2265" s="358">
        <v>1.5</v>
      </c>
      <c r="G2265" s="55">
        <v>29.07</v>
      </c>
      <c r="H2265" s="55">
        <v>100.29</v>
      </c>
      <c r="I2265" s="54">
        <v>125.36</v>
      </c>
      <c r="J2265" s="54">
        <v>132.4</v>
      </c>
      <c r="K2265" s="185">
        <v>200.09</v>
      </c>
      <c r="L2265" s="57">
        <f>F2265*K2265</f>
        <v>300.13499999999999</v>
      </c>
      <c r="M2265" s="57">
        <f>L2265*2.202</f>
        <v>660.89726999999993</v>
      </c>
      <c r="N2265" s="58">
        <f>M2265*$N$2</f>
        <v>826.12158749999992</v>
      </c>
      <c r="O2265" s="382">
        <f>M2265*$N$1*$N$3</f>
        <v>872.3843963999999</v>
      </c>
    </row>
    <row r="2266" spans="1:16" x14ac:dyDescent="0.25">
      <c r="B2266" s="59" t="s">
        <v>1964</v>
      </c>
      <c r="C2266" s="84"/>
      <c r="D2266" s="55"/>
      <c r="E2266" s="55"/>
      <c r="F2266" s="358"/>
      <c r="G2266" s="55"/>
      <c r="H2266" s="55"/>
      <c r="I2266" s="54"/>
      <c r="J2266" s="54"/>
      <c r="K2266" s="57"/>
      <c r="L2266" s="57"/>
      <c r="M2266" s="57"/>
      <c r="N2266" s="58"/>
      <c r="O2266" s="382"/>
    </row>
    <row r="2267" spans="1:16" x14ac:dyDescent="0.25">
      <c r="B2267" s="311" t="s">
        <v>1360</v>
      </c>
      <c r="C2267" s="84" t="s">
        <v>49</v>
      </c>
      <c r="D2267" s="175" t="s">
        <v>1724</v>
      </c>
      <c r="E2267" s="55"/>
      <c r="F2267" s="358">
        <v>5.6</v>
      </c>
      <c r="G2267" s="55">
        <v>108.53</v>
      </c>
      <c r="H2267" s="55">
        <v>374.42</v>
      </c>
      <c r="I2267" s="54">
        <v>468.03</v>
      </c>
      <c r="J2267" s="54"/>
      <c r="K2267" s="239">
        <v>200.09</v>
      </c>
      <c r="L2267" s="57">
        <f t="shared" ref="L2267:L2272" si="257">F2267*K2267</f>
        <v>1120.5039999999999</v>
      </c>
      <c r="M2267" s="57">
        <f t="shared" ref="M2267:M2272" si="258">L2267*2.202</f>
        <v>2467.3498079999999</v>
      </c>
      <c r="N2267" s="58">
        <f t="shared" ref="N2267:N2272" si="259">M2267*$N$2</f>
        <v>3084.1872599999997</v>
      </c>
      <c r="O2267" s="382">
        <v>0</v>
      </c>
    </row>
    <row r="2268" spans="1:16" x14ac:dyDescent="0.25">
      <c r="B2268" s="59" t="s">
        <v>1965</v>
      </c>
      <c r="C2268" s="84" t="s">
        <v>105</v>
      </c>
      <c r="D2268" s="175" t="s">
        <v>1724</v>
      </c>
      <c r="E2268" s="55"/>
      <c r="F2268" s="358">
        <v>6.3</v>
      </c>
      <c r="G2268" s="55">
        <v>122.09</v>
      </c>
      <c r="H2268" s="55">
        <v>421.22</v>
      </c>
      <c r="I2268" s="54">
        <v>526.53</v>
      </c>
      <c r="J2268" s="54"/>
      <c r="K2268" s="239">
        <v>200.09</v>
      </c>
      <c r="L2268" s="57">
        <f t="shared" si="257"/>
        <v>1260.567</v>
      </c>
      <c r="M2268" s="57">
        <f t="shared" si="258"/>
        <v>2775.7685339999998</v>
      </c>
      <c r="N2268" s="58">
        <f t="shared" si="259"/>
        <v>3469.7106674999995</v>
      </c>
      <c r="O2268" s="382">
        <v>0</v>
      </c>
    </row>
    <row r="2269" spans="1:16" x14ac:dyDescent="0.25">
      <c r="B2269" s="59" t="s">
        <v>1966</v>
      </c>
      <c r="C2269" s="84" t="s">
        <v>105</v>
      </c>
      <c r="D2269" s="175" t="s">
        <v>1724</v>
      </c>
      <c r="E2269" s="55"/>
      <c r="F2269" s="358">
        <v>7</v>
      </c>
      <c r="G2269" s="55">
        <v>135.66</v>
      </c>
      <c r="H2269" s="55">
        <v>468.03</v>
      </c>
      <c r="I2269" s="54">
        <v>585.03</v>
      </c>
      <c r="J2269" s="54"/>
      <c r="K2269" s="239">
        <v>200.09</v>
      </c>
      <c r="L2269" s="57">
        <f t="shared" si="257"/>
        <v>1400.63</v>
      </c>
      <c r="M2269" s="57">
        <f t="shared" si="258"/>
        <v>3084.1872600000002</v>
      </c>
      <c r="N2269" s="58">
        <f t="shared" si="259"/>
        <v>3855.2340750000003</v>
      </c>
      <c r="O2269" s="382">
        <v>0</v>
      </c>
    </row>
    <row r="2270" spans="1:16" x14ac:dyDescent="0.25">
      <c r="B2270" s="59" t="s">
        <v>1967</v>
      </c>
      <c r="C2270" s="84" t="s">
        <v>105</v>
      </c>
      <c r="D2270" s="175" t="s">
        <v>1724</v>
      </c>
      <c r="E2270" s="55"/>
      <c r="F2270" s="358">
        <v>8.9</v>
      </c>
      <c r="G2270" s="55">
        <v>172.48</v>
      </c>
      <c r="H2270" s="55">
        <v>595.05999999999995</v>
      </c>
      <c r="I2270" s="54">
        <v>743.83</v>
      </c>
      <c r="J2270" s="54"/>
      <c r="K2270" s="239">
        <v>200.09</v>
      </c>
      <c r="L2270" s="57">
        <f t="shared" si="257"/>
        <v>1780.8010000000002</v>
      </c>
      <c r="M2270" s="57">
        <f t="shared" si="258"/>
        <v>3921.3238020000003</v>
      </c>
      <c r="N2270" s="58">
        <f t="shared" si="259"/>
        <v>4901.6547525000005</v>
      </c>
      <c r="O2270" s="382">
        <v>0</v>
      </c>
    </row>
    <row r="2271" spans="1:16" x14ac:dyDescent="0.25">
      <c r="B2271" s="59" t="s">
        <v>1968</v>
      </c>
      <c r="C2271" s="84" t="s">
        <v>105</v>
      </c>
      <c r="D2271" s="175" t="s">
        <v>1724</v>
      </c>
      <c r="E2271" s="55"/>
      <c r="F2271" s="358">
        <v>10</v>
      </c>
      <c r="G2271" s="55">
        <v>193.8</v>
      </c>
      <c r="H2271" s="55">
        <v>668.61</v>
      </c>
      <c r="I2271" s="54">
        <v>835.76</v>
      </c>
      <c r="J2271" s="54"/>
      <c r="K2271" s="185">
        <v>200.09</v>
      </c>
      <c r="L2271" s="57">
        <f t="shared" si="257"/>
        <v>2000.9</v>
      </c>
      <c r="M2271" s="57">
        <f t="shared" si="258"/>
        <v>4405.9818000000005</v>
      </c>
      <c r="N2271" s="58">
        <f t="shared" si="259"/>
        <v>5507.4772500000008</v>
      </c>
      <c r="O2271" s="382">
        <v>0</v>
      </c>
    </row>
    <row r="2272" spans="1:16" x14ac:dyDescent="0.25">
      <c r="B2272" s="59" t="s">
        <v>1365</v>
      </c>
      <c r="C2272" s="84" t="s">
        <v>105</v>
      </c>
      <c r="D2272" s="175" t="s">
        <v>1724</v>
      </c>
      <c r="E2272" s="55"/>
      <c r="F2272" s="54">
        <v>11.1</v>
      </c>
      <c r="G2272" s="55">
        <v>215.12</v>
      </c>
      <c r="H2272" s="55">
        <v>742.16</v>
      </c>
      <c r="I2272" s="54">
        <v>927.7</v>
      </c>
      <c r="J2272" s="54"/>
      <c r="K2272" s="239">
        <v>200.09</v>
      </c>
      <c r="L2272" s="57">
        <f t="shared" si="257"/>
        <v>2220.9989999999998</v>
      </c>
      <c r="M2272" s="57">
        <f t="shared" si="258"/>
        <v>4890.6397979999992</v>
      </c>
      <c r="N2272" s="58">
        <f t="shared" si="259"/>
        <v>6113.2997474999993</v>
      </c>
      <c r="O2272" s="382">
        <v>0</v>
      </c>
    </row>
    <row r="2273" spans="2:15" x14ac:dyDescent="0.25">
      <c r="B2273" s="59" t="s">
        <v>1969</v>
      </c>
      <c r="C2273" s="84"/>
      <c r="D2273" s="55"/>
      <c r="E2273" s="55"/>
      <c r="F2273" s="54"/>
      <c r="G2273" s="55"/>
      <c r="H2273" s="55"/>
      <c r="I2273" s="54"/>
      <c r="J2273" s="54"/>
      <c r="K2273" s="57"/>
      <c r="L2273" s="54"/>
      <c r="M2273" s="57"/>
      <c r="N2273" s="58"/>
      <c r="O2273" s="382"/>
    </row>
    <row r="2274" spans="2:15" x14ac:dyDescent="0.25">
      <c r="B2274" s="59" t="s">
        <v>1360</v>
      </c>
      <c r="C2274" s="84" t="s">
        <v>49</v>
      </c>
      <c r="D2274" s="175" t="s">
        <v>1724</v>
      </c>
      <c r="E2274" s="175"/>
      <c r="F2274" s="268">
        <v>10</v>
      </c>
      <c r="G2274" s="175">
        <v>193.8</v>
      </c>
      <c r="H2274" s="175">
        <v>878.85</v>
      </c>
      <c r="I2274" s="84">
        <v>1098.57</v>
      </c>
      <c r="J2274" s="84"/>
      <c r="K2274" s="239">
        <v>200.09</v>
      </c>
      <c r="L2274" s="185">
        <f t="shared" ref="L2274:L2286" si="260">F2274*K2274</f>
        <v>2000.9</v>
      </c>
      <c r="M2274" s="185">
        <f>(L2274+L2275)*2.202</f>
        <v>5287.1781599999995</v>
      </c>
      <c r="N2274" s="186">
        <f>M2274*$N$2</f>
        <v>6608.9726999999993</v>
      </c>
      <c r="O2274" s="398">
        <v>0</v>
      </c>
    </row>
    <row r="2275" spans="2:15" x14ac:dyDescent="0.25">
      <c r="B2275" s="59"/>
      <c r="C2275" s="84"/>
      <c r="D2275" s="175" t="s">
        <v>1970</v>
      </c>
      <c r="E2275" s="175"/>
      <c r="F2275" s="268">
        <v>2</v>
      </c>
      <c r="G2275" s="175">
        <v>60.94</v>
      </c>
      <c r="H2275" s="175"/>
      <c r="I2275" s="84"/>
      <c r="J2275" s="84"/>
      <c r="K2275" s="239">
        <v>200.09</v>
      </c>
      <c r="L2275" s="185">
        <f t="shared" si="260"/>
        <v>400.18</v>
      </c>
      <c r="M2275" s="185"/>
      <c r="N2275" s="186"/>
      <c r="O2275" s="398"/>
    </row>
    <row r="2276" spans="2:15" x14ac:dyDescent="0.25">
      <c r="B2276" s="59" t="s">
        <v>1971</v>
      </c>
      <c r="C2276" s="84" t="s">
        <v>105</v>
      </c>
      <c r="D2276" s="175" t="s">
        <v>1724</v>
      </c>
      <c r="E2276" s="175"/>
      <c r="F2276" s="268">
        <v>11.4</v>
      </c>
      <c r="G2276" s="175">
        <v>220.93</v>
      </c>
      <c r="H2276" s="175">
        <v>972.46</v>
      </c>
      <c r="I2276" s="84">
        <v>1215.57</v>
      </c>
      <c r="J2276" s="84"/>
      <c r="K2276" s="239">
        <v>200.09</v>
      </c>
      <c r="L2276" s="185">
        <f t="shared" si="260"/>
        <v>2281.0260000000003</v>
      </c>
      <c r="M2276" s="185">
        <f>(L2276+L2277)*2.202</f>
        <v>5904.0156120000001</v>
      </c>
      <c r="N2276" s="186">
        <f>M2276*$N$2</f>
        <v>7380.019515</v>
      </c>
      <c r="O2276" s="398">
        <v>0</v>
      </c>
    </row>
    <row r="2277" spans="2:15" x14ac:dyDescent="0.25">
      <c r="B2277" s="59"/>
      <c r="C2277" s="84"/>
      <c r="D2277" s="175" t="s">
        <v>1970</v>
      </c>
      <c r="E2277" s="175"/>
      <c r="F2277" s="268">
        <v>2</v>
      </c>
      <c r="G2277" s="175">
        <v>60.94</v>
      </c>
      <c r="H2277" s="175"/>
      <c r="I2277" s="84"/>
      <c r="J2277" s="84"/>
      <c r="K2277" s="239">
        <v>200.09</v>
      </c>
      <c r="L2277" s="185">
        <f t="shared" si="260"/>
        <v>400.18</v>
      </c>
      <c r="M2277" s="185"/>
      <c r="N2277" s="186"/>
      <c r="O2277" s="398"/>
    </row>
    <row r="2278" spans="2:15" x14ac:dyDescent="0.25">
      <c r="B2278" s="59" t="s">
        <v>1966</v>
      </c>
      <c r="C2278" s="84" t="s">
        <v>105</v>
      </c>
      <c r="D2278" s="175" t="s">
        <v>1724</v>
      </c>
      <c r="E2278" s="175"/>
      <c r="F2278" s="268">
        <v>12.5</v>
      </c>
      <c r="G2278" s="175">
        <v>242.25</v>
      </c>
      <c r="H2278" s="175">
        <v>1046.01</v>
      </c>
      <c r="I2278" s="84">
        <v>1307.51</v>
      </c>
      <c r="J2278" s="84"/>
      <c r="K2278" s="239">
        <v>200.09</v>
      </c>
      <c r="L2278" s="185">
        <f t="shared" si="260"/>
        <v>2501.125</v>
      </c>
      <c r="M2278" s="185">
        <f>(L2278+L2279)*2.202</f>
        <v>6388.6736099999998</v>
      </c>
      <c r="N2278" s="186">
        <f>M2278*$N$2</f>
        <v>7985.8420124999993</v>
      </c>
      <c r="O2278" s="398">
        <v>0</v>
      </c>
    </row>
    <row r="2279" spans="2:15" x14ac:dyDescent="0.25">
      <c r="B2279" s="59"/>
      <c r="C2279" s="84"/>
      <c r="D2279" s="175" t="s">
        <v>1970</v>
      </c>
      <c r="E2279" s="175"/>
      <c r="F2279" s="268">
        <v>2</v>
      </c>
      <c r="G2279" s="175">
        <v>60.94</v>
      </c>
      <c r="H2279" s="175"/>
      <c r="I2279" s="84"/>
      <c r="J2279" s="84"/>
      <c r="K2279" s="239">
        <v>200.09</v>
      </c>
      <c r="L2279" s="185">
        <f t="shared" si="260"/>
        <v>400.18</v>
      </c>
      <c r="M2279" s="185"/>
      <c r="N2279" s="186"/>
      <c r="O2279" s="398"/>
    </row>
    <row r="2280" spans="2:15" x14ac:dyDescent="0.25">
      <c r="B2280" s="59" t="s">
        <v>1967</v>
      </c>
      <c r="C2280" s="84" t="s">
        <v>105</v>
      </c>
      <c r="D2280" s="175" t="s">
        <v>1724</v>
      </c>
      <c r="E2280" s="175"/>
      <c r="F2280" s="268">
        <v>16</v>
      </c>
      <c r="G2280" s="175">
        <v>310.08</v>
      </c>
      <c r="H2280" s="175">
        <v>1280.02</v>
      </c>
      <c r="I2280" s="84">
        <v>1600.02</v>
      </c>
      <c r="J2280" s="84"/>
      <c r="K2280" s="239">
        <v>200.09</v>
      </c>
      <c r="L2280" s="185">
        <f t="shared" si="260"/>
        <v>3201.44</v>
      </c>
      <c r="M2280" s="185">
        <f>(L2280+L2281)*2.202</f>
        <v>7930.7672399999992</v>
      </c>
      <c r="N2280" s="186">
        <f>M2280*$N$2</f>
        <v>9913.4590499999995</v>
      </c>
      <c r="O2280" s="398">
        <v>0</v>
      </c>
    </row>
    <row r="2281" spans="2:15" x14ac:dyDescent="0.25">
      <c r="B2281" s="59"/>
      <c r="C2281" s="84"/>
      <c r="D2281" s="175" t="s">
        <v>1970</v>
      </c>
      <c r="E2281" s="175"/>
      <c r="F2281" s="268">
        <v>2</v>
      </c>
      <c r="G2281" s="175">
        <v>60.94</v>
      </c>
      <c r="H2281" s="175"/>
      <c r="I2281" s="84"/>
      <c r="J2281" s="84"/>
      <c r="K2281" s="239">
        <v>200.09</v>
      </c>
      <c r="L2281" s="185">
        <f t="shared" si="260"/>
        <v>400.18</v>
      </c>
      <c r="M2281" s="185"/>
      <c r="N2281" s="186"/>
      <c r="O2281" s="398"/>
    </row>
    <row r="2282" spans="2:15" x14ac:dyDescent="0.25">
      <c r="B2282" s="59" t="s">
        <v>1968</v>
      </c>
      <c r="C2282" s="84" t="s">
        <v>469</v>
      </c>
      <c r="D2282" s="175" t="s">
        <v>1724</v>
      </c>
      <c r="E2282" s="175"/>
      <c r="F2282" s="268">
        <v>18</v>
      </c>
      <c r="G2282" s="175">
        <v>348.84</v>
      </c>
      <c r="H2282" s="175">
        <v>1413.74</v>
      </c>
      <c r="I2282" s="84">
        <v>1767.18</v>
      </c>
      <c r="J2282" s="84"/>
      <c r="K2282" s="239">
        <v>200.09</v>
      </c>
      <c r="L2282" s="185">
        <f t="shared" si="260"/>
        <v>3601.62</v>
      </c>
      <c r="M2282" s="185">
        <f>(L2282+L2283)*2.202</f>
        <v>8811.9635999999991</v>
      </c>
      <c r="N2282" s="186">
        <f>M2282*$N$2</f>
        <v>11014.9545</v>
      </c>
      <c r="O2282" s="398">
        <v>0</v>
      </c>
    </row>
    <row r="2283" spans="2:15" x14ac:dyDescent="0.25">
      <c r="B2283" s="59"/>
      <c r="C2283" s="84"/>
      <c r="D2283" s="175" t="s">
        <v>1970</v>
      </c>
      <c r="E2283" s="175"/>
      <c r="F2283" s="268">
        <v>2</v>
      </c>
      <c r="G2283" s="175">
        <v>60.94</v>
      </c>
      <c r="H2283" s="175"/>
      <c r="I2283" s="84"/>
      <c r="J2283" s="84"/>
      <c r="K2283" s="239">
        <v>200.09</v>
      </c>
      <c r="L2283" s="185">
        <f t="shared" si="260"/>
        <v>400.18</v>
      </c>
      <c r="M2283" s="185"/>
      <c r="N2283" s="254"/>
      <c r="O2283" s="407"/>
    </row>
    <row r="2284" spans="2:15" x14ac:dyDescent="0.25">
      <c r="B2284" s="59" t="s">
        <v>1365</v>
      </c>
      <c r="C2284" s="84" t="s">
        <v>105</v>
      </c>
      <c r="D2284" s="175" t="s">
        <v>1724</v>
      </c>
      <c r="E2284" s="175"/>
      <c r="F2284" s="268">
        <v>20</v>
      </c>
      <c r="G2284" s="175">
        <v>387.6</v>
      </c>
      <c r="H2284" s="175">
        <v>1547.46</v>
      </c>
      <c r="I2284" s="84">
        <v>1934.33</v>
      </c>
      <c r="J2284" s="84"/>
      <c r="K2284" s="239">
        <v>200.09</v>
      </c>
      <c r="L2284" s="185">
        <f t="shared" si="260"/>
        <v>4001.8</v>
      </c>
      <c r="M2284" s="185">
        <f>(L2284+L2285)*2.202</f>
        <v>9693.1599600000009</v>
      </c>
      <c r="N2284" s="186">
        <f>M2284*$N$2</f>
        <v>12116.449950000002</v>
      </c>
      <c r="O2284" s="398">
        <v>0</v>
      </c>
    </row>
    <row r="2285" spans="2:15" x14ac:dyDescent="0.25">
      <c r="B2285" s="59"/>
      <c r="C2285" s="84"/>
      <c r="D2285" s="175" t="s">
        <v>1970</v>
      </c>
      <c r="E2285" s="175"/>
      <c r="F2285" s="268">
        <v>2</v>
      </c>
      <c r="G2285" s="175">
        <v>60.94</v>
      </c>
      <c r="H2285" s="175"/>
      <c r="I2285" s="84"/>
      <c r="J2285" s="84"/>
      <c r="K2285" s="239">
        <v>200.09</v>
      </c>
      <c r="L2285" s="185">
        <f t="shared" si="260"/>
        <v>400.18</v>
      </c>
      <c r="M2285" s="185"/>
      <c r="N2285" s="186"/>
      <c r="O2285" s="398"/>
    </row>
    <row r="2286" spans="2:15" x14ac:dyDescent="0.25">
      <c r="B2286" s="59" t="s">
        <v>1972</v>
      </c>
      <c r="C2286" s="84" t="s">
        <v>312</v>
      </c>
      <c r="D2286" s="175" t="s">
        <v>1724</v>
      </c>
      <c r="E2286" s="175"/>
      <c r="F2286" s="268">
        <v>2.1</v>
      </c>
      <c r="G2286" s="175">
        <v>40.700000000000003</v>
      </c>
      <c r="H2286" s="175">
        <v>140.41</v>
      </c>
      <c r="I2286" s="84">
        <v>175.51</v>
      </c>
      <c r="J2286" s="84"/>
      <c r="K2286" s="239">
        <v>200.09</v>
      </c>
      <c r="L2286" s="185">
        <f t="shared" si="260"/>
        <v>420.18900000000002</v>
      </c>
      <c r="M2286" s="185">
        <f>L2286*2.202</f>
        <v>925.25617799999998</v>
      </c>
      <c r="N2286" s="186">
        <f>M2286*$N$2</f>
        <v>1156.5702225</v>
      </c>
      <c r="O2286" s="398">
        <v>0</v>
      </c>
    </row>
    <row r="2287" spans="2:15" x14ac:dyDescent="0.25">
      <c r="B2287" s="59" t="s">
        <v>1973</v>
      </c>
      <c r="C2287" s="84"/>
      <c r="D2287" s="175"/>
      <c r="E2287" s="175"/>
      <c r="F2287" s="84"/>
      <c r="G2287" s="175"/>
      <c r="H2287" s="175"/>
      <c r="I2287" s="84"/>
      <c r="J2287" s="84"/>
      <c r="K2287" s="57"/>
      <c r="L2287" s="185"/>
      <c r="M2287" s="185"/>
      <c r="N2287" s="186"/>
      <c r="O2287" s="398"/>
    </row>
    <row r="2288" spans="2:15" x14ac:dyDescent="0.25">
      <c r="B2288" s="59" t="s">
        <v>1974</v>
      </c>
      <c r="C2288" s="84" t="s">
        <v>105</v>
      </c>
      <c r="D2288" s="175" t="s">
        <v>1724</v>
      </c>
      <c r="E2288" s="175"/>
      <c r="F2288" s="84">
        <v>3.8</v>
      </c>
      <c r="G2288" s="175">
        <v>73.64</v>
      </c>
      <c r="H2288" s="175">
        <v>254.07</v>
      </c>
      <c r="I2288" s="84">
        <v>317.58999999999997</v>
      </c>
      <c r="J2288" s="84"/>
      <c r="K2288" s="239">
        <v>200.09</v>
      </c>
      <c r="L2288" s="185">
        <f>F2288*K2288</f>
        <v>760.34199999999998</v>
      </c>
      <c r="M2288" s="185">
        <f>(L2288+L2289)*2.202</f>
        <v>1674.2730839999999</v>
      </c>
      <c r="N2288" s="186">
        <f>M2288*$N$2</f>
        <v>2092.841355</v>
      </c>
      <c r="O2288" s="398">
        <v>0</v>
      </c>
    </row>
    <row r="2289" spans="2:15" x14ac:dyDescent="0.25">
      <c r="B2289" s="59" t="s">
        <v>1975</v>
      </c>
      <c r="C2289" s="84"/>
      <c r="D2289" s="175"/>
      <c r="E2289" s="175"/>
      <c r="F2289" s="84"/>
      <c r="G2289" s="175"/>
      <c r="H2289" s="175"/>
      <c r="I2289" s="84"/>
      <c r="J2289" s="84"/>
      <c r="K2289" s="57"/>
      <c r="L2289" s="185"/>
      <c r="M2289" s="185"/>
      <c r="N2289" s="186"/>
      <c r="O2289" s="398"/>
    </row>
    <row r="2290" spans="2:15" x14ac:dyDescent="0.25">
      <c r="B2290" s="59" t="s">
        <v>1976</v>
      </c>
      <c r="C2290" s="84" t="s">
        <v>105</v>
      </c>
      <c r="D2290" s="175" t="s">
        <v>1724</v>
      </c>
      <c r="E2290" s="175"/>
      <c r="F2290" s="84">
        <v>3.2</v>
      </c>
      <c r="G2290" s="175">
        <v>62.02</v>
      </c>
      <c r="H2290" s="175">
        <v>213.96</v>
      </c>
      <c r="I2290" s="84">
        <v>267.44</v>
      </c>
      <c r="J2290" s="84">
        <v>282.39999999999998</v>
      </c>
      <c r="K2290" s="239">
        <v>200.09</v>
      </c>
      <c r="L2290" s="185">
        <f>F2290*K2290</f>
        <v>640.28800000000001</v>
      </c>
      <c r="M2290" s="185">
        <f>L2290*2.202</f>
        <v>1409.914176</v>
      </c>
      <c r="N2290" s="186">
        <f>M2290*$N$2</f>
        <v>1762.3927200000001</v>
      </c>
      <c r="O2290" s="398">
        <f>M2290*$N$1*$N$3</f>
        <v>1861.0867123200001</v>
      </c>
    </row>
    <row r="2291" spans="2:15" x14ac:dyDescent="0.25">
      <c r="B2291" s="59" t="s">
        <v>1977</v>
      </c>
      <c r="C2291" s="84"/>
      <c r="D2291" s="175"/>
      <c r="E2291" s="175"/>
      <c r="F2291" s="84"/>
      <c r="G2291" s="175"/>
      <c r="H2291" s="175"/>
      <c r="I2291" s="84"/>
      <c r="J2291" s="84"/>
      <c r="K2291" s="57"/>
      <c r="L2291" s="185"/>
      <c r="M2291" s="185"/>
      <c r="N2291" s="186"/>
      <c r="O2291" s="398"/>
    </row>
    <row r="2292" spans="2:15" ht="30" x14ac:dyDescent="0.25">
      <c r="B2292" s="44" t="s">
        <v>1978</v>
      </c>
      <c r="C2292" s="46" t="s">
        <v>312</v>
      </c>
      <c r="D2292" s="175" t="s">
        <v>1724</v>
      </c>
      <c r="E2292" s="71"/>
      <c r="F2292" s="46">
        <v>5.7</v>
      </c>
      <c r="G2292" s="71">
        <v>110.47</v>
      </c>
      <c r="H2292" s="71">
        <v>381.11</v>
      </c>
      <c r="I2292" s="46">
        <v>476.38</v>
      </c>
      <c r="J2292" s="46">
        <v>503.1</v>
      </c>
      <c r="K2292" s="239">
        <v>200.09</v>
      </c>
      <c r="L2292" s="51">
        <f>F2292*K2292</f>
        <v>1140.5130000000001</v>
      </c>
      <c r="M2292" s="51">
        <f>L2292*2.202</f>
        <v>2511.4096260000001</v>
      </c>
      <c r="N2292" s="52">
        <f>M2292*$N$2</f>
        <v>3139.2620325000003</v>
      </c>
      <c r="O2292" s="381">
        <f>M2292*$N$1*$N$3</f>
        <v>3315.0607063200005</v>
      </c>
    </row>
    <row r="2293" spans="2:15" x14ac:dyDescent="0.25">
      <c r="B2293" s="59" t="s">
        <v>1979</v>
      </c>
      <c r="C2293" s="54"/>
      <c r="D2293" s="55"/>
      <c r="E2293" s="55"/>
      <c r="F2293" s="54"/>
      <c r="G2293" s="55"/>
      <c r="H2293" s="55"/>
      <c r="I2293" s="54"/>
      <c r="J2293" s="54"/>
      <c r="K2293" s="57"/>
      <c r="L2293" s="57"/>
      <c r="M2293" s="57"/>
      <c r="N2293" s="58"/>
      <c r="O2293" s="382"/>
    </row>
    <row r="2294" spans="2:15" ht="30" x14ac:dyDescent="0.25">
      <c r="B2294" s="59" t="s">
        <v>1980</v>
      </c>
      <c r="C2294" s="54" t="s">
        <v>49</v>
      </c>
      <c r="D2294" s="175" t="s">
        <v>1724</v>
      </c>
      <c r="E2294" s="55"/>
      <c r="F2294" s="54">
        <v>4.3</v>
      </c>
      <c r="G2294" s="55">
        <v>83.33</v>
      </c>
      <c r="H2294" s="55">
        <v>287.5</v>
      </c>
      <c r="I2294" s="54">
        <v>359.38</v>
      </c>
      <c r="J2294" s="54"/>
      <c r="K2294" s="239">
        <v>200.09</v>
      </c>
      <c r="L2294" s="57">
        <f>F2294*K2294</f>
        <v>860.38699999999994</v>
      </c>
      <c r="M2294" s="57">
        <f>L2294*2.202</f>
        <v>1894.5721739999999</v>
      </c>
      <c r="N2294" s="58">
        <f>M2294*$N$2</f>
        <v>2368.2152175000001</v>
      </c>
      <c r="O2294" s="382">
        <v>0</v>
      </c>
    </row>
    <row r="2295" spans="2:15" x14ac:dyDescent="0.25">
      <c r="B2295" s="59" t="s">
        <v>1981</v>
      </c>
      <c r="C2295" s="54"/>
      <c r="D2295" s="55"/>
      <c r="E2295" s="55"/>
      <c r="F2295" s="358"/>
      <c r="G2295" s="55"/>
      <c r="H2295" s="55"/>
      <c r="I2295" s="54"/>
      <c r="J2295" s="54"/>
      <c r="K2295" s="57"/>
      <c r="L2295" s="57"/>
      <c r="M2295" s="57"/>
      <c r="N2295" s="58"/>
      <c r="O2295" s="382"/>
    </row>
    <row r="2296" spans="2:15" ht="30" x14ac:dyDescent="0.25">
      <c r="B2296" s="59" t="s">
        <v>1982</v>
      </c>
      <c r="C2296" s="54" t="s">
        <v>105</v>
      </c>
      <c r="D2296" s="175" t="s">
        <v>1724</v>
      </c>
      <c r="E2296" s="55"/>
      <c r="F2296" s="54">
        <v>8</v>
      </c>
      <c r="G2296" s="55">
        <v>155.04</v>
      </c>
      <c r="H2296" s="55">
        <v>534.89</v>
      </c>
      <c r="I2296" s="54">
        <v>668.61</v>
      </c>
      <c r="J2296" s="54"/>
      <c r="K2296" s="239">
        <v>200.09</v>
      </c>
      <c r="L2296" s="57">
        <f>F2296*K2296</f>
        <v>1600.72</v>
      </c>
      <c r="M2296" s="57">
        <f>L2296*2.202</f>
        <v>3524.7854400000001</v>
      </c>
      <c r="N2296" s="58">
        <f>M2296*$N$2</f>
        <v>4405.9818000000005</v>
      </c>
      <c r="O2296" s="382">
        <v>0</v>
      </c>
    </row>
    <row r="2297" spans="2:15" x14ac:dyDescent="0.25">
      <c r="B2297" s="59" t="s">
        <v>1981</v>
      </c>
      <c r="C2297" s="54"/>
      <c r="D2297" s="55"/>
      <c r="E2297" s="55"/>
      <c r="F2297" s="358"/>
      <c r="G2297" s="55"/>
      <c r="H2297" s="55"/>
      <c r="I2297" s="54"/>
      <c r="J2297" s="54"/>
      <c r="K2297" s="57"/>
      <c r="L2297" s="57"/>
      <c r="M2297" s="57"/>
      <c r="N2297" s="58"/>
      <c r="O2297" s="382"/>
    </row>
    <row r="2298" spans="2:15" x14ac:dyDescent="0.25">
      <c r="B2298" s="59" t="s">
        <v>1983</v>
      </c>
      <c r="C2298" s="54"/>
      <c r="D2298" s="55"/>
      <c r="E2298" s="55"/>
      <c r="F2298" s="358"/>
      <c r="G2298" s="55"/>
      <c r="H2298" s="55"/>
      <c r="I2298" s="54"/>
      <c r="J2298" s="54"/>
      <c r="K2298" s="57"/>
      <c r="L2298" s="57"/>
      <c r="M2298" s="57"/>
      <c r="N2298" s="58"/>
      <c r="O2298" s="382"/>
    </row>
    <row r="2299" spans="2:15" x14ac:dyDescent="0.25">
      <c r="B2299" s="59" t="s">
        <v>1984</v>
      </c>
      <c r="C2299" s="54" t="s">
        <v>1144</v>
      </c>
      <c r="D2299" s="175" t="s">
        <v>1724</v>
      </c>
      <c r="E2299" s="55"/>
      <c r="F2299" s="54">
        <v>0.49</v>
      </c>
      <c r="G2299" s="55">
        <v>8.5</v>
      </c>
      <c r="H2299" s="55">
        <v>32.76</v>
      </c>
      <c r="I2299" s="54">
        <v>40.950000000000003</v>
      </c>
      <c r="J2299" s="54"/>
      <c r="K2299" s="239">
        <v>200.09</v>
      </c>
      <c r="L2299" s="57">
        <f>F2299*K2299</f>
        <v>98.0441</v>
      </c>
      <c r="M2299" s="57">
        <f>L2299*2.202</f>
        <v>215.8931082</v>
      </c>
      <c r="N2299" s="58">
        <f>M2299*$N$2</f>
        <v>269.86638525000001</v>
      </c>
      <c r="O2299" s="382">
        <v>0</v>
      </c>
    </row>
    <row r="2300" spans="2:15" x14ac:dyDescent="0.25">
      <c r="B2300" s="59" t="s">
        <v>1985</v>
      </c>
      <c r="C2300" s="54" t="s">
        <v>1986</v>
      </c>
      <c r="D2300" s="175" t="s">
        <v>1724</v>
      </c>
      <c r="E2300" s="55"/>
      <c r="F2300" s="54">
        <v>1.7</v>
      </c>
      <c r="G2300" s="55">
        <v>32.950000000000003</v>
      </c>
      <c r="H2300" s="55">
        <v>113.66</v>
      </c>
      <c r="I2300" s="54">
        <v>142.08000000000001</v>
      </c>
      <c r="J2300" s="54"/>
      <c r="K2300" s="239">
        <v>200.09</v>
      </c>
      <c r="L2300" s="57">
        <f>F2300*K2300</f>
        <v>340.15300000000002</v>
      </c>
      <c r="M2300" s="57">
        <f>L2300*2.202</f>
        <v>749.01690600000006</v>
      </c>
      <c r="N2300" s="58">
        <f>M2300*$N$2</f>
        <v>936.27113250000002</v>
      </c>
      <c r="O2300" s="382">
        <v>0</v>
      </c>
    </row>
    <row r="2301" spans="2:15" x14ac:dyDescent="0.25">
      <c r="B2301" s="59" t="s">
        <v>1987</v>
      </c>
      <c r="C2301" s="54" t="s">
        <v>1988</v>
      </c>
      <c r="D2301" s="175" t="s">
        <v>1724</v>
      </c>
      <c r="E2301" s="55"/>
      <c r="F2301" s="54">
        <v>1.22</v>
      </c>
      <c r="G2301" s="55">
        <v>23.84</v>
      </c>
      <c r="H2301" s="55">
        <v>81.569999999999993</v>
      </c>
      <c r="I2301" s="54">
        <v>101.96</v>
      </c>
      <c r="J2301" s="54"/>
      <c r="K2301" s="239">
        <v>200.09</v>
      </c>
      <c r="L2301" s="57">
        <f>F2301*K2301</f>
        <v>244.10980000000001</v>
      </c>
      <c r="M2301" s="57">
        <f>L2301*2.202</f>
        <v>537.52977959999998</v>
      </c>
      <c r="N2301" s="58">
        <f>M2301*$N$2</f>
        <v>671.91222449999998</v>
      </c>
      <c r="O2301" s="382">
        <v>0</v>
      </c>
    </row>
    <row r="2302" spans="2:15" ht="30" x14ac:dyDescent="0.25">
      <c r="B2302" s="59" t="s">
        <v>1989</v>
      </c>
      <c r="C2302" s="54" t="s">
        <v>312</v>
      </c>
      <c r="D2302" s="175" t="s">
        <v>1724</v>
      </c>
      <c r="E2302" s="55"/>
      <c r="F2302" s="54">
        <v>6.8</v>
      </c>
      <c r="G2302" s="55">
        <v>131.78</v>
      </c>
      <c r="H2302" s="55">
        <v>454.65</v>
      </c>
      <c r="I2302" s="54">
        <v>568.32000000000005</v>
      </c>
      <c r="J2302" s="54"/>
      <c r="K2302" s="239">
        <v>200.09</v>
      </c>
      <c r="L2302" s="57">
        <f>F2302*K2302</f>
        <v>1360.6120000000001</v>
      </c>
      <c r="M2302" s="57">
        <f>L2302*2.202</f>
        <v>2996.0676240000003</v>
      </c>
      <c r="N2302" s="58">
        <f>M2302*$N$2</f>
        <v>3745.0845300000001</v>
      </c>
      <c r="O2302" s="382">
        <v>0</v>
      </c>
    </row>
    <row r="2303" spans="2:15" x14ac:dyDescent="0.25">
      <c r="B2303" s="59" t="s">
        <v>1990</v>
      </c>
      <c r="C2303" s="54"/>
      <c r="D2303" s="55"/>
      <c r="E2303" s="55"/>
      <c r="F2303" s="358"/>
      <c r="G2303" s="55"/>
      <c r="H2303" s="55"/>
      <c r="I2303" s="54"/>
      <c r="J2303" s="54"/>
      <c r="K2303" s="57"/>
      <c r="L2303" s="57"/>
      <c r="M2303" s="57"/>
      <c r="N2303" s="58"/>
      <c r="O2303" s="382"/>
    </row>
    <row r="2304" spans="2:15" x14ac:dyDescent="0.25">
      <c r="B2304" s="59" t="s">
        <v>1991</v>
      </c>
      <c r="C2304" s="54" t="s">
        <v>105</v>
      </c>
      <c r="D2304" s="175" t="s">
        <v>1724</v>
      </c>
      <c r="E2304" s="55"/>
      <c r="F2304" s="54">
        <v>12.24</v>
      </c>
      <c r="G2304" s="55">
        <v>237.21</v>
      </c>
      <c r="H2304" s="55">
        <v>818.38</v>
      </c>
      <c r="I2304" s="54">
        <v>1022.97</v>
      </c>
      <c r="J2304" s="54"/>
      <c r="K2304" s="239">
        <v>200.09</v>
      </c>
      <c r="L2304" s="57">
        <f>F2304*K2304</f>
        <v>2449.1016</v>
      </c>
      <c r="M2304" s="57">
        <f>L2304*2.202</f>
        <v>5392.9217232000001</v>
      </c>
      <c r="N2304" s="58">
        <f>M2304*$N$2</f>
        <v>6741.1521540000003</v>
      </c>
      <c r="O2304" s="382">
        <v>0</v>
      </c>
    </row>
    <row r="2305" spans="1:16" x14ac:dyDescent="0.25">
      <c r="B2305" s="59" t="s">
        <v>1992</v>
      </c>
      <c r="C2305" s="54"/>
      <c r="D2305" s="55"/>
      <c r="E2305" s="55"/>
      <c r="F2305" s="54"/>
      <c r="G2305" s="55"/>
      <c r="H2305" s="55"/>
      <c r="I2305" s="54"/>
      <c r="J2305" s="54"/>
      <c r="K2305" s="57"/>
      <c r="L2305" s="57"/>
      <c r="M2305" s="57"/>
      <c r="N2305" s="58"/>
      <c r="O2305" s="382"/>
    </row>
    <row r="2306" spans="1:16" ht="30" x14ac:dyDescent="0.25">
      <c r="B2306" s="59" t="s">
        <v>1993</v>
      </c>
      <c r="C2306" s="54" t="s">
        <v>105</v>
      </c>
      <c r="D2306" s="175" t="s">
        <v>1724</v>
      </c>
      <c r="E2306" s="55"/>
      <c r="F2306" s="54">
        <v>2</v>
      </c>
      <c r="G2306" s="55">
        <v>38.76</v>
      </c>
      <c r="H2306" s="55">
        <v>133.72</v>
      </c>
      <c r="I2306" s="54">
        <v>167.15</v>
      </c>
      <c r="J2306" s="54"/>
      <c r="K2306" s="239">
        <v>200.09</v>
      </c>
      <c r="L2306" s="57">
        <f t="shared" ref="L2306:L2319" si="261">F2306*K2306</f>
        <v>400.18</v>
      </c>
      <c r="M2306" s="57">
        <f>L2306*2.202</f>
        <v>881.19636000000003</v>
      </c>
      <c r="N2306" s="58">
        <f>M2306*$N$2</f>
        <v>1101.4954500000001</v>
      </c>
      <c r="O2306" s="382">
        <v>0</v>
      </c>
    </row>
    <row r="2307" spans="1:16" x14ac:dyDescent="0.25">
      <c r="B2307" s="59" t="s">
        <v>1994</v>
      </c>
      <c r="C2307" s="54" t="s">
        <v>1777</v>
      </c>
      <c r="D2307" s="175" t="s">
        <v>1773</v>
      </c>
      <c r="E2307" s="55"/>
      <c r="F2307" s="54">
        <v>0.1</v>
      </c>
      <c r="G2307" s="55">
        <v>1.57</v>
      </c>
      <c r="H2307" s="55">
        <v>5.42</v>
      </c>
      <c r="I2307" s="54">
        <v>6.77</v>
      </c>
      <c r="J2307" s="54">
        <v>7.1</v>
      </c>
      <c r="K2307" s="185">
        <v>148.79</v>
      </c>
      <c r="L2307" s="57">
        <f t="shared" si="261"/>
        <v>14.879</v>
      </c>
      <c r="M2307" s="57">
        <f>L2307*2.202</f>
        <v>32.763557999999996</v>
      </c>
      <c r="N2307" s="58">
        <f>M2307*$N$2</f>
        <v>40.954447499999993</v>
      </c>
      <c r="O2307" s="382">
        <f>M2307*$N$1*$N$3</f>
        <v>43.247896560000001</v>
      </c>
    </row>
    <row r="2308" spans="1:16" ht="30" x14ac:dyDescent="0.25">
      <c r="B2308" s="59" t="s">
        <v>1995</v>
      </c>
      <c r="C2308" s="54" t="s">
        <v>343</v>
      </c>
      <c r="D2308" s="55" t="s">
        <v>126</v>
      </c>
      <c r="E2308" s="55"/>
      <c r="F2308" s="54">
        <v>0.12</v>
      </c>
      <c r="G2308" s="55">
        <v>1.74</v>
      </c>
      <c r="H2308" s="55">
        <v>34.299999999999997</v>
      </c>
      <c r="I2308" s="54">
        <v>42.87</v>
      </c>
      <c r="J2308" s="54">
        <v>45.3</v>
      </c>
      <c r="K2308" s="185">
        <v>148.79</v>
      </c>
      <c r="L2308" s="57">
        <f t="shared" si="261"/>
        <v>17.854799999999997</v>
      </c>
      <c r="M2308" s="57">
        <f>(L2308+L2309+L2310)*2.202</f>
        <v>205.01456759999999</v>
      </c>
      <c r="N2308" s="58">
        <f>M2308*$N$2</f>
        <v>256.26820950000001</v>
      </c>
      <c r="O2308" s="382">
        <f>M2308*$N$1*$N$3</f>
        <v>270.61922923200001</v>
      </c>
    </row>
    <row r="2309" spans="1:16" x14ac:dyDescent="0.25">
      <c r="B2309" s="59" t="s">
        <v>1996</v>
      </c>
      <c r="C2309" s="54"/>
      <c r="D2309" s="175" t="s">
        <v>1717</v>
      </c>
      <c r="E2309" s="55"/>
      <c r="F2309" s="54">
        <v>0.2</v>
      </c>
      <c r="G2309" s="55">
        <v>3.49</v>
      </c>
      <c r="H2309" s="55"/>
      <c r="I2309" s="54"/>
      <c r="J2309" s="54"/>
      <c r="K2309" s="185">
        <v>153.06</v>
      </c>
      <c r="L2309" s="57">
        <f t="shared" si="261"/>
        <v>30.612000000000002</v>
      </c>
      <c r="M2309" s="57"/>
      <c r="N2309" s="156"/>
      <c r="O2309" s="394"/>
    </row>
    <row r="2310" spans="1:16" x14ac:dyDescent="0.25">
      <c r="B2310" s="59"/>
      <c r="C2310" s="54"/>
      <c r="D2310" s="175" t="s">
        <v>1773</v>
      </c>
      <c r="E2310" s="55"/>
      <c r="F2310" s="54">
        <v>0.3</v>
      </c>
      <c r="G2310" s="55">
        <v>4.71</v>
      </c>
      <c r="H2310" s="55"/>
      <c r="I2310" s="54"/>
      <c r="J2310" s="54"/>
      <c r="K2310" s="185">
        <v>148.79</v>
      </c>
      <c r="L2310" s="57">
        <f t="shared" si="261"/>
        <v>44.636999999999993</v>
      </c>
      <c r="M2310" s="57"/>
      <c r="N2310" s="156"/>
      <c r="O2310" s="394"/>
    </row>
    <row r="2311" spans="1:16" x14ac:dyDescent="0.25">
      <c r="B2311" s="59" t="s">
        <v>1997</v>
      </c>
      <c r="C2311" s="54" t="s">
        <v>105</v>
      </c>
      <c r="D2311" s="55" t="s">
        <v>126</v>
      </c>
      <c r="E2311" s="55"/>
      <c r="F2311" s="57">
        <v>0.35</v>
      </c>
      <c r="G2311" s="55">
        <v>5.09</v>
      </c>
      <c r="H2311" s="55">
        <v>48.54</v>
      </c>
      <c r="I2311" s="54">
        <v>60.67</v>
      </c>
      <c r="J2311" s="54">
        <v>64.099999999999994</v>
      </c>
      <c r="K2311" s="185">
        <v>148.79</v>
      </c>
      <c r="L2311" s="57">
        <f t="shared" si="261"/>
        <v>52.076499999999996</v>
      </c>
      <c r="M2311" s="57">
        <f>(L2311+L2312+L2313)*2.202</f>
        <v>296.75252999999998</v>
      </c>
      <c r="N2311" s="58">
        <f>M2311*$N$2</f>
        <v>370.94066249999997</v>
      </c>
      <c r="O2311" s="382">
        <f>M2311*$N$1*$N$3</f>
        <v>391.71333959999998</v>
      </c>
    </row>
    <row r="2312" spans="1:16" x14ac:dyDescent="0.25">
      <c r="B2312" s="59"/>
      <c r="C2312" s="54"/>
      <c r="D2312" s="175" t="s">
        <v>1717</v>
      </c>
      <c r="E2312" s="55"/>
      <c r="F2312" s="57">
        <v>0.2</v>
      </c>
      <c r="G2312" s="55">
        <v>3.49</v>
      </c>
      <c r="H2312" s="55"/>
      <c r="I2312" s="54"/>
      <c r="J2312" s="54"/>
      <c r="K2312" s="185">
        <v>153.06</v>
      </c>
      <c r="L2312" s="57">
        <f t="shared" si="261"/>
        <v>30.612000000000002</v>
      </c>
      <c r="M2312" s="57"/>
      <c r="N2312" s="58"/>
      <c r="O2312" s="382"/>
    </row>
    <row r="2313" spans="1:16" x14ac:dyDescent="0.25">
      <c r="B2313" s="59"/>
      <c r="C2313" s="54"/>
      <c r="D2313" s="175" t="s">
        <v>1773</v>
      </c>
      <c r="E2313" s="55"/>
      <c r="F2313" s="57">
        <v>0.35</v>
      </c>
      <c r="G2313" s="55">
        <v>5.5</v>
      </c>
      <c r="H2313" s="55"/>
      <c r="I2313" s="54"/>
      <c r="J2313" s="54"/>
      <c r="K2313" s="185">
        <v>148.79</v>
      </c>
      <c r="L2313" s="57">
        <f t="shared" si="261"/>
        <v>52.076499999999996</v>
      </c>
      <c r="M2313" s="57"/>
      <c r="N2313" s="58"/>
      <c r="O2313" s="382"/>
    </row>
    <row r="2314" spans="1:16" x14ac:dyDescent="0.25">
      <c r="B2314" s="59" t="s">
        <v>1998</v>
      </c>
      <c r="C2314" s="54" t="s">
        <v>1087</v>
      </c>
      <c r="D2314" s="175" t="s">
        <v>1773</v>
      </c>
      <c r="E2314" s="55"/>
      <c r="F2314" s="57">
        <v>0.09</v>
      </c>
      <c r="G2314" s="55">
        <v>1.41</v>
      </c>
      <c r="H2314" s="55">
        <v>4.87</v>
      </c>
      <c r="I2314" s="54">
        <v>6.09</v>
      </c>
      <c r="J2314" s="54"/>
      <c r="K2314" s="185">
        <v>148.79</v>
      </c>
      <c r="L2314" s="57">
        <f t="shared" si="261"/>
        <v>13.391099999999998</v>
      </c>
      <c r="M2314" s="57">
        <f>L2314*2.202</f>
        <v>29.487202199999995</v>
      </c>
      <c r="N2314" s="58">
        <f>M2314*$N$2</f>
        <v>36.859002749999995</v>
      </c>
      <c r="O2314" s="382">
        <v>0</v>
      </c>
    </row>
    <row r="2315" spans="1:16" x14ac:dyDescent="0.25">
      <c r="B2315" s="59" t="s">
        <v>1999</v>
      </c>
      <c r="C2315" s="54" t="s">
        <v>1835</v>
      </c>
      <c r="D2315" s="175" t="s">
        <v>1773</v>
      </c>
      <c r="E2315" s="55"/>
      <c r="F2315" s="57">
        <v>0.1</v>
      </c>
      <c r="G2315" s="55">
        <v>1.57</v>
      </c>
      <c r="H2315" s="55">
        <v>5.42</v>
      </c>
      <c r="I2315" s="54">
        <v>6.77</v>
      </c>
      <c r="J2315" s="54"/>
      <c r="K2315" s="185">
        <v>148.79</v>
      </c>
      <c r="L2315" s="57">
        <f t="shared" si="261"/>
        <v>14.879</v>
      </c>
      <c r="M2315" s="57">
        <f>L2315*2.202</f>
        <v>32.763557999999996</v>
      </c>
      <c r="N2315" s="58">
        <f>M2315*$N$2</f>
        <v>40.954447499999993</v>
      </c>
      <c r="O2315" s="382">
        <v>0</v>
      </c>
    </row>
    <row r="2316" spans="1:16" ht="30" x14ac:dyDescent="0.25">
      <c r="B2316" s="59" t="s">
        <v>2000</v>
      </c>
      <c r="C2316" s="54" t="s">
        <v>105</v>
      </c>
      <c r="D2316" s="175" t="s">
        <v>1773</v>
      </c>
      <c r="E2316" s="55"/>
      <c r="F2316" s="57">
        <v>0.18</v>
      </c>
      <c r="G2316" s="55">
        <v>2.83</v>
      </c>
      <c r="H2316" s="55">
        <v>9.75</v>
      </c>
      <c r="I2316" s="54">
        <v>12.19</v>
      </c>
      <c r="J2316" s="54">
        <v>12.9</v>
      </c>
      <c r="K2316" s="185">
        <v>148.79</v>
      </c>
      <c r="L2316" s="57">
        <f t="shared" si="261"/>
        <v>26.782199999999996</v>
      </c>
      <c r="M2316" s="57">
        <f>L2316*2.202</f>
        <v>58.97440439999999</v>
      </c>
      <c r="N2316" s="58">
        <f>M2316*$N$2</f>
        <v>73.71800549999999</v>
      </c>
      <c r="O2316" s="382">
        <f>M2316*$N$1*$N$3</f>
        <v>77.846213807999987</v>
      </c>
    </row>
    <row r="2317" spans="1:16" x14ac:dyDescent="0.25">
      <c r="B2317" s="59" t="s">
        <v>2001</v>
      </c>
      <c r="C2317" s="54" t="s">
        <v>798</v>
      </c>
      <c r="D2317" s="175" t="s">
        <v>1773</v>
      </c>
      <c r="E2317" s="55"/>
      <c r="F2317" s="57">
        <v>2.6</v>
      </c>
      <c r="G2317" s="55">
        <v>40.82</v>
      </c>
      <c r="H2317" s="55">
        <v>206.01</v>
      </c>
      <c r="I2317" s="54">
        <v>257.51</v>
      </c>
      <c r="J2317" s="54">
        <v>271.89999999999998</v>
      </c>
      <c r="K2317" s="185">
        <v>148.79</v>
      </c>
      <c r="L2317" s="57">
        <f t="shared" si="261"/>
        <v>386.85399999999998</v>
      </c>
      <c r="M2317" s="57">
        <f>(L2317+L2318+L2319)*2.202</f>
        <v>1221.654186</v>
      </c>
      <c r="N2317" s="58">
        <f>M2317*$N$2</f>
        <v>1527.0677324999999</v>
      </c>
      <c r="O2317" s="382">
        <f>M2317*$N$1*$N$3</f>
        <v>1612.58352552</v>
      </c>
    </row>
    <row r="2318" spans="1:16" x14ac:dyDescent="0.25">
      <c r="B2318" s="59" t="s">
        <v>2002</v>
      </c>
      <c r="C2318" s="54"/>
      <c r="D2318" s="55" t="s">
        <v>126</v>
      </c>
      <c r="E2318" s="55"/>
      <c r="F2318" s="57">
        <v>0.1</v>
      </c>
      <c r="G2318" s="55">
        <v>1.45</v>
      </c>
      <c r="H2318" s="55"/>
      <c r="I2318" s="54"/>
      <c r="J2318" s="54"/>
      <c r="K2318" s="185">
        <v>148.79</v>
      </c>
      <c r="L2318" s="57">
        <f t="shared" si="261"/>
        <v>14.879</v>
      </c>
      <c r="M2318" s="57"/>
      <c r="N2318" s="156"/>
      <c r="O2318" s="394"/>
    </row>
    <row r="2319" spans="1:16" s="34" customFormat="1" ht="15.75" x14ac:dyDescent="0.25">
      <c r="A2319" s="40"/>
      <c r="B2319" s="99" t="s">
        <v>2003</v>
      </c>
      <c r="C2319" s="101"/>
      <c r="D2319" s="249" t="s">
        <v>1717</v>
      </c>
      <c r="E2319" s="326"/>
      <c r="F2319" s="104">
        <v>1</v>
      </c>
      <c r="G2319" s="326">
        <v>17.440000000000001</v>
      </c>
      <c r="H2319" s="326"/>
      <c r="I2319" s="101"/>
      <c r="J2319" s="101"/>
      <c r="K2319" s="250">
        <v>153.06</v>
      </c>
      <c r="L2319" s="104">
        <f t="shared" si="261"/>
        <v>153.06</v>
      </c>
      <c r="M2319" s="104"/>
      <c r="N2319" s="360"/>
      <c r="O2319" s="419"/>
      <c r="P2319" s="40"/>
    </row>
    <row r="2320" spans="1:16" ht="21.75" customHeight="1" x14ac:dyDescent="0.25">
      <c r="A2320" s="113"/>
      <c r="B2320" s="106"/>
      <c r="C2320" s="108"/>
      <c r="D2320" s="107"/>
      <c r="E2320" s="107"/>
      <c r="F2320" s="361"/>
      <c r="G2320" s="107"/>
      <c r="H2320" s="107"/>
      <c r="I2320" s="108"/>
      <c r="J2320" s="108"/>
      <c r="K2320" s="109"/>
      <c r="L2320" s="109"/>
      <c r="M2320" s="109"/>
      <c r="N2320" s="135"/>
      <c r="O2320" s="390"/>
      <c r="P2320" s="113"/>
    </row>
    <row r="2321" spans="1:16" ht="18" customHeight="1" x14ac:dyDescent="0.25">
      <c r="B2321" s="35" t="s">
        <v>2004</v>
      </c>
      <c r="C2321" s="36"/>
      <c r="D2321" s="37"/>
      <c r="E2321" s="37"/>
      <c r="F2321" s="37"/>
      <c r="G2321" s="37"/>
      <c r="H2321" s="37"/>
      <c r="I2321" s="37"/>
      <c r="J2321" s="37"/>
      <c r="K2321" s="38"/>
      <c r="L2321" s="36"/>
      <c r="M2321" s="38"/>
      <c r="N2321" s="39"/>
      <c r="O2321" s="379"/>
    </row>
    <row r="2322" spans="1:16" ht="14.25" customHeight="1" x14ac:dyDescent="0.25">
      <c r="B2322" s="114"/>
      <c r="C2322" s="117"/>
      <c r="D2322" s="115"/>
      <c r="E2322" s="115"/>
      <c r="F2322" s="115"/>
      <c r="G2322" s="115"/>
      <c r="H2322" s="115"/>
      <c r="I2322" s="115"/>
      <c r="J2322" s="115"/>
      <c r="K2322" s="116"/>
      <c r="L2322" s="117"/>
      <c r="M2322" s="116"/>
      <c r="N2322" s="147"/>
      <c r="O2322" s="392"/>
    </row>
    <row r="2323" spans="1:16" ht="18.75" customHeight="1" x14ac:dyDescent="0.25">
      <c r="B2323" s="448" t="s">
        <v>13</v>
      </c>
      <c r="C2323" s="449" t="s">
        <v>14</v>
      </c>
      <c r="D2323" s="449" t="s">
        <v>15</v>
      </c>
      <c r="E2323" s="450"/>
      <c r="F2323" s="449" t="s">
        <v>1957</v>
      </c>
      <c r="G2323" s="450" t="s">
        <v>1958</v>
      </c>
      <c r="H2323" s="450" t="s">
        <v>21</v>
      </c>
      <c r="I2323" s="511" t="s">
        <v>19</v>
      </c>
      <c r="J2323" s="511"/>
      <c r="K2323" s="449" t="s">
        <v>20</v>
      </c>
      <c r="L2323" s="449" t="s">
        <v>17</v>
      </c>
      <c r="M2323" s="452" t="s">
        <v>21</v>
      </c>
      <c r="N2323" s="453" t="s">
        <v>19</v>
      </c>
      <c r="O2323" s="453"/>
    </row>
    <row r="2324" spans="1:16" ht="49.5" customHeight="1" x14ac:dyDescent="0.25">
      <c r="B2324" s="448"/>
      <c r="C2324" s="449"/>
      <c r="D2324" s="449"/>
      <c r="E2324" s="450"/>
      <c r="F2324" s="449"/>
      <c r="G2324" s="450"/>
      <c r="H2324" s="450"/>
      <c r="I2324" s="143" t="s">
        <v>22</v>
      </c>
      <c r="J2324" s="143" t="s">
        <v>1959</v>
      </c>
      <c r="K2324" s="449"/>
      <c r="L2324" s="449"/>
      <c r="M2324" s="452"/>
      <c r="N2324" s="42" t="s">
        <v>22</v>
      </c>
      <c r="O2324" s="380" t="s">
        <v>23</v>
      </c>
    </row>
    <row r="2325" spans="1:16" x14ac:dyDescent="0.25">
      <c r="B2325" s="362" t="s">
        <v>2005</v>
      </c>
      <c r="C2325" s="123" t="s">
        <v>2006</v>
      </c>
      <c r="D2325" s="141" t="s">
        <v>26</v>
      </c>
      <c r="E2325" s="141"/>
      <c r="F2325" s="123">
        <v>2.4</v>
      </c>
      <c r="G2325" s="141">
        <v>66.239999999999995</v>
      </c>
      <c r="H2325" s="141">
        <v>228.53</v>
      </c>
      <c r="I2325" s="123">
        <v>285.68</v>
      </c>
      <c r="J2325" s="123"/>
      <c r="K2325" s="127">
        <v>181.45</v>
      </c>
      <c r="L2325" s="127">
        <f t="shared" ref="L2325:L2334" si="262">F2325*K2325</f>
        <v>435.47999999999996</v>
      </c>
      <c r="M2325" s="127">
        <f t="shared" ref="M2325:M2334" si="263">L2325*2.202</f>
        <v>958.92695999999989</v>
      </c>
      <c r="N2325" s="128">
        <f t="shared" ref="N2325:N2334" si="264">M2325*$N$2</f>
        <v>1198.6587</v>
      </c>
      <c r="O2325" s="397">
        <v>0</v>
      </c>
    </row>
    <row r="2326" spans="1:16" x14ac:dyDescent="0.25">
      <c r="B2326" s="363" t="s">
        <v>2007</v>
      </c>
      <c r="C2326" s="54" t="s">
        <v>105</v>
      </c>
      <c r="D2326" s="55" t="s">
        <v>26</v>
      </c>
      <c r="E2326" s="55"/>
      <c r="F2326" s="54">
        <v>2.8</v>
      </c>
      <c r="G2326" s="55">
        <v>77.28</v>
      </c>
      <c r="H2326" s="55">
        <v>266.62</v>
      </c>
      <c r="I2326" s="54">
        <v>333.27</v>
      </c>
      <c r="J2326" s="54"/>
      <c r="K2326" s="57">
        <v>181.45</v>
      </c>
      <c r="L2326" s="57">
        <f t="shared" si="262"/>
        <v>508.05999999999995</v>
      </c>
      <c r="M2326" s="57">
        <f t="shared" si="263"/>
        <v>1118.74812</v>
      </c>
      <c r="N2326" s="58">
        <f t="shared" si="264"/>
        <v>1398.43515</v>
      </c>
      <c r="O2326" s="382">
        <v>0</v>
      </c>
    </row>
    <row r="2327" spans="1:16" x14ac:dyDescent="0.25">
      <c r="B2327" s="363" t="s">
        <v>2008</v>
      </c>
      <c r="C2327" s="54" t="s">
        <v>105</v>
      </c>
      <c r="D2327" s="55" t="s">
        <v>2009</v>
      </c>
      <c r="E2327" s="55"/>
      <c r="F2327" s="54">
        <v>3</v>
      </c>
      <c r="G2327" s="55">
        <v>66.239999999999995</v>
      </c>
      <c r="H2327" s="55">
        <v>228.53</v>
      </c>
      <c r="I2327" s="54">
        <v>285.66000000000003</v>
      </c>
      <c r="J2327" s="54"/>
      <c r="K2327" s="57">
        <v>119.11</v>
      </c>
      <c r="L2327" s="57">
        <f t="shared" si="262"/>
        <v>357.33</v>
      </c>
      <c r="M2327" s="57">
        <f t="shared" si="263"/>
        <v>786.84065999999996</v>
      </c>
      <c r="N2327" s="58">
        <f t="shared" si="264"/>
        <v>983.55082499999992</v>
      </c>
      <c r="O2327" s="382">
        <v>0</v>
      </c>
    </row>
    <row r="2328" spans="1:16" x14ac:dyDescent="0.25">
      <c r="B2328" s="363" t="s">
        <v>2010</v>
      </c>
      <c r="C2328" s="54" t="s">
        <v>105</v>
      </c>
      <c r="D2328" s="55" t="s">
        <v>2009</v>
      </c>
      <c r="E2328" s="55"/>
      <c r="F2328" s="54">
        <v>2.5</v>
      </c>
      <c r="G2328" s="55">
        <v>55.2</v>
      </c>
      <c r="H2328" s="55">
        <v>190.44</v>
      </c>
      <c r="I2328" s="54">
        <v>238.05</v>
      </c>
      <c r="J2328" s="54"/>
      <c r="K2328" s="57">
        <v>119.11</v>
      </c>
      <c r="L2328" s="57">
        <f t="shared" si="262"/>
        <v>297.77499999999998</v>
      </c>
      <c r="M2328" s="57">
        <f t="shared" si="263"/>
        <v>655.70054999999991</v>
      </c>
      <c r="N2328" s="58">
        <f t="shared" si="264"/>
        <v>819.62568749999991</v>
      </c>
      <c r="O2328" s="382">
        <v>0</v>
      </c>
    </row>
    <row r="2329" spans="1:16" ht="30" x14ac:dyDescent="0.25">
      <c r="B2329" s="59" t="s">
        <v>2011</v>
      </c>
      <c r="C2329" s="54" t="s">
        <v>105</v>
      </c>
      <c r="D2329" s="55" t="s">
        <v>2009</v>
      </c>
      <c r="E2329" s="55"/>
      <c r="F2329" s="54">
        <v>1</v>
      </c>
      <c r="G2329" s="55">
        <v>22.03</v>
      </c>
      <c r="H2329" s="55">
        <v>76.180000000000007</v>
      </c>
      <c r="I2329" s="54">
        <v>95.22</v>
      </c>
      <c r="J2329" s="54"/>
      <c r="K2329" s="57">
        <v>119.11</v>
      </c>
      <c r="L2329" s="57">
        <f t="shared" si="262"/>
        <v>119.11</v>
      </c>
      <c r="M2329" s="57">
        <f t="shared" si="263"/>
        <v>262.28021999999999</v>
      </c>
      <c r="N2329" s="58">
        <f t="shared" si="264"/>
        <v>327.85027500000001</v>
      </c>
      <c r="O2329" s="382">
        <v>0</v>
      </c>
    </row>
    <row r="2330" spans="1:16" ht="30" x14ac:dyDescent="0.25">
      <c r="B2330" s="59" t="s">
        <v>2012</v>
      </c>
      <c r="C2330" s="54" t="s">
        <v>105</v>
      </c>
      <c r="D2330" s="55" t="s">
        <v>26</v>
      </c>
      <c r="E2330" s="55"/>
      <c r="F2330" s="54">
        <v>1.24</v>
      </c>
      <c r="G2330" s="55">
        <v>34.22</v>
      </c>
      <c r="H2330" s="55">
        <v>118.07</v>
      </c>
      <c r="I2330" s="54">
        <v>147.59</v>
      </c>
      <c r="J2330" s="54"/>
      <c r="K2330" s="57">
        <v>181.45</v>
      </c>
      <c r="L2330" s="57">
        <f t="shared" si="262"/>
        <v>224.99799999999999</v>
      </c>
      <c r="M2330" s="57">
        <f t="shared" si="263"/>
        <v>495.44559599999997</v>
      </c>
      <c r="N2330" s="58">
        <f t="shared" si="264"/>
        <v>619.30699499999992</v>
      </c>
      <c r="O2330" s="382">
        <v>0</v>
      </c>
    </row>
    <row r="2331" spans="1:16" ht="30" x14ac:dyDescent="0.25">
      <c r="B2331" s="59" t="s">
        <v>2013</v>
      </c>
      <c r="C2331" s="54" t="s">
        <v>105</v>
      </c>
      <c r="D2331" s="55" t="s">
        <v>26</v>
      </c>
      <c r="E2331" s="55"/>
      <c r="F2331" s="54">
        <v>1</v>
      </c>
      <c r="G2331" s="55">
        <v>27.6</v>
      </c>
      <c r="H2331" s="55">
        <v>95.22</v>
      </c>
      <c r="I2331" s="54">
        <v>119.03</v>
      </c>
      <c r="J2331" s="54"/>
      <c r="K2331" s="57">
        <v>181.45</v>
      </c>
      <c r="L2331" s="57">
        <f t="shared" si="262"/>
        <v>181.45</v>
      </c>
      <c r="M2331" s="57">
        <f t="shared" si="263"/>
        <v>399.55289999999997</v>
      </c>
      <c r="N2331" s="58">
        <f t="shared" si="264"/>
        <v>499.44112499999994</v>
      </c>
      <c r="O2331" s="382">
        <v>0</v>
      </c>
    </row>
    <row r="2332" spans="1:16" x14ac:dyDescent="0.25">
      <c r="B2332" s="59" t="s">
        <v>2014</v>
      </c>
      <c r="C2332" s="54" t="s">
        <v>105</v>
      </c>
      <c r="D2332" s="55" t="s">
        <v>2009</v>
      </c>
      <c r="E2332" s="55"/>
      <c r="F2332" s="54">
        <v>2</v>
      </c>
      <c r="G2332" s="55">
        <v>44.16</v>
      </c>
      <c r="H2332" s="55">
        <v>152.35</v>
      </c>
      <c r="I2332" s="54">
        <v>190.44</v>
      </c>
      <c r="J2332" s="54"/>
      <c r="K2332" s="57">
        <v>119.11</v>
      </c>
      <c r="L2332" s="57">
        <f t="shared" si="262"/>
        <v>238.22</v>
      </c>
      <c r="M2332" s="57">
        <f t="shared" si="263"/>
        <v>524.56043999999997</v>
      </c>
      <c r="N2332" s="58">
        <f t="shared" si="264"/>
        <v>655.70055000000002</v>
      </c>
      <c r="O2332" s="382">
        <v>0</v>
      </c>
    </row>
    <row r="2333" spans="1:16" ht="30" x14ac:dyDescent="0.25">
      <c r="A2333" s="113"/>
      <c r="B2333" s="59" t="s">
        <v>2015</v>
      </c>
      <c r="C2333" s="54" t="s">
        <v>105</v>
      </c>
      <c r="D2333" s="55" t="s">
        <v>2009</v>
      </c>
      <c r="E2333" s="55"/>
      <c r="F2333" s="54">
        <v>3.88</v>
      </c>
      <c r="G2333" s="55">
        <v>85.67</v>
      </c>
      <c r="H2333" s="55">
        <v>295.56</v>
      </c>
      <c r="I2333" s="54">
        <v>369.45</v>
      </c>
      <c r="J2333" s="54"/>
      <c r="K2333" s="57">
        <v>119.11</v>
      </c>
      <c r="L2333" s="57">
        <f t="shared" si="262"/>
        <v>462.14679999999998</v>
      </c>
      <c r="M2333" s="159">
        <f t="shared" si="263"/>
        <v>1017.6472536</v>
      </c>
      <c r="N2333" s="82">
        <f t="shared" si="264"/>
        <v>1272.0590669999999</v>
      </c>
      <c r="O2333" s="382">
        <v>0</v>
      </c>
      <c r="P2333" s="113"/>
    </row>
    <row r="2334" spans="1:16" s="34" customFormat="1" ht="30" x14ac:dyDescent="0.25">
      <c r="A2334" s="40"/>
      <c r="B2334" s="99" t="s">
        <v>2016</v>
      </c>
      <c r="C2334" s="101" t="s">
        <v>105</v>
      </c>
      <c r="D2334" s="326" t="s">
        <v>2009</v>
      </c>
      <c r="E2334" s="326"/>
      <c r="F2334" s="101">
        <v>0.5</v>
      </c>
      <c r="G2334" s="326">
        <v>11.04</v>
      </c>
      <c r="H2334" s="326">
        <v>38.090000000000003</v>
      </c>
      <c r="I2334" s="101">
        <v>47.61</v>
      </c>
      <c r="J2334" s="101"/>
      <c r="K2334" s="104">
        <v>119.11</v>
      </c>
      <c r="L2334" s="104">
        <f t="shared" si="262"/>
        <v>59.555</v>
      </c>
      <c r="M2334" s="364">
        <f t="shared" si="263"/>
        <v>131.14010999999999</v>
      </c>
      <c r="N2334" s="365">
        <f t="shared" si="264"/>
        <v>163.92513750000001</v>
      </c>
      <c r="O2334" s="385">
        <v>0</v>
      </c>
      <c r="P2334" s="40"/>
    </row>
    <row r="2335" spans="1:16" x14ac:dyDescent="0.25">
      <c r="A2335" s="113"/>
      <c r="B2335" s="114"/>
      <c r="C2335" s="117"/>
      <c r="D2335" s="115"/>
      <c r="E2335" s="115"/>
      <c r="F2335" s="115"/>
      <c r="G2335" s="115"/>
      <c r="H2335" s="115"/>
      <c r="I2335" s="115"/>
      <c r="J2335" s="115"/>
      <c r="K2335" s="116"/>
      <c r="L2335" s="117"/>
      <c r="M2335" s="109"/>
      <c r="N2335" s="147"/>
      <c r="O2335" s="392"/>
      <c r="P2335" s="113"/>
    </row>
    <row r="2336" spans="1:16" ht="15.75" x14ac:dyDescent="0.25">
      <c r="B2336" s="35" t="s">
        <v>2017</v>
      </c>
      <c r="C2336" s="36"/>
      <c r="D2336" s="37"/>
      <c r="E2336" s="37"/>
      <c r="F2336" s="37"/>
      <c r="G2336" s="37"/>
      <c r="H2336" s="37"/>
      <c r="I2336" s="37"/>
      <c r="J2336" s="37"/>
      <c r="K2336" s="38"/>
      <c r="L2336" s="36"/>
      <c r="M2336" s="109"/>
      <c r="N2336" s="39"/>
      <c r="O2336" s="379"/>
    </row>
    <row r="2337" spans="1:16" s="366" customFormat="1" ht="15.75" thickBot="1" x14ac:dyDescent="0.3">
      <c r="B2337" s="114"/>
      <c r="C2337" s="108"/>
      <c r="D2337" s="107"/>
      <c r="E2337" s="107"/>
      <c r="F2337" s="107"/>
      <c r="G2337" s="107"/>
      <c r="H2337" s="107"/>
      <c r="I2337" s="107"/>
      <c r="J2337" s="107"/>
      <c r="K2337" s="109"/>
      <c r="L2337" s="108"/>
      <c r="M2337" s="109"/>
      <c r="N2337" s="135"/>
      <c r="O2337" s="390"/>
    </row>
    <row r="2338" spans="1:16" s="366" customFormat="1" ht="15" hidden="1" customHeight="1" x14ac:dyDescent="0.2">
      <c r="B2338" s="367"/>
      <c r="C2338" s="293"/>
      <c r="D2338" s="293"/>
      <c r="E2338" s="368"/>
      <c r="F2338" s="293"/>
      <c r="G2338" s="368"/>
      <c r="H2338" s="368"/>
      <c r="I2338" s="511"/>
      <c r="J2338" s="511"/>
      <c r="K2338" s="293"/>
      <c r="L2338" s="335"/>
      <c r="M2338" s="369"/>
      <c r="N2338" s="513"/>
      <c r="O2338" s="513"/>
    </row>
    <row r="2339" spans="1:16" ht="18.75" customHeight="1" thickBot="1" x14ac:dyDescent="0.3">
      <c r="B2339" s="448" t="s">
        <v>13</v>
      </c>
      <c r="C2339" s="449" t="s">
        <v>14</v>
      </c>
      <c r="D2339" s="449" t="s">
        <v>15</v>
      </c>
      <c r="E2339" s="450"/>
      <c r="F2339" s="449" t="s">
        <v>1957</v>
      </c>
      <c r="G2339" s="450" t="s">
        <v>1958</v>
      </c>
      <c r="H2339" s="450" t="s">
        <v>21</v>
      </c>
      <c r="I2339" s="511" t="s">
        <v>19</v>
      </c>
      <c r="J2339" s="511"/>
      <c r="K2339" s="449" t="s">
        <v>20</v>
      </c>
      <c r="L2339" s="449" t="s">
        <v>17</v>
      </c>
      <c r="M2339" s="452" t="s">
        <v>21</v>
      </c>
      <c r="N2339" s="453" t="s">
        <v>19</v>
      </c>
      <c r="O2339" s="453"/>
    </row>
    <row r="2340" spans="1:16" ht="49.5" customHeight="1" thickBot="1" x14ac:dyDescent="0.3">
      <c r="B2340" s="448"/>
      <c r="C2340" s="449"/>
      <c r="D2340" s="449"/>
      <c r="E2340" s="450"/>
      <c r="F2340" s="449"/>
      <c r="G2340" s="450"/>
      <c r="H2340" s="450"/>
      <c r="I2340" s="143" t="s">
        <v>22</v>
      </c>
      <c r="J2340" s="143" t="s">
        <v>1959</v>
      </c>
      <c r="K2340" s="449"/>
      <c r="L2340" s="449"/>
      <c r="M2340" s="452"/>
      <c r="N2340" s="42" t="s">
        <v>22</v>
      </c>
      <c r="O2340" s="380" t="s">
        <v>23</v>
      </c>
    </row>
    <row r="2341" spans="1:16" ht="30" x14ac:dyDescent="0.25">
      <c r="B2341" s="181" t="s">
        <v>2018</v>
      </c>
      <c r="C2341" s="123" t="s">
        <v>312</v>
      </c>
      <c r="D2341" s="141" t="s">
        <v>26</v>
      </c>
      <c r="E2341" s="141"/>
      <c r="F2341" s="123">
        <v>0.5</v>
      </c>
      <c r="G2341" s="141">
        <v>13.8</v>
      </c>
      <c r="H2341" s="141">
        <v>47.61</v>
      </c>
      <c r="I2341" s="123">
        <v>59.51</v>
      </c>
      <c r="J2341" s="123"/>
      <c r="K2341" s="127">
        <v>181.45</v>
      </c>
      <c r="L2341" s="127">
        <f>F2341*K2341</f>
        <v>90.724999999999994</v>
      </c>
      <c r="M2341" s="127">
        <f>L2341*2.202</f>
        <v>199.77644999999998</v>
      </c>
      <c r="N2341" s="128">
        <f>M2341*$N$2</f>
        <v>249.72056249999997</v>
      </c>
      <c r="O2341" s="397">
        <v>0</v>
      </c>
    </row>
    <row r="2342" spans="1:16" ht="30" x14ac:dyDescent="0.25">
      <c r="B2342" s="59" t="s">
        <v>2019</v>
      </c>
      <c r="C2342" s="54" t="s">
        <v>105</v>
      </c>
      <c r="D2342" s="55" t="s">
        <v>26</v>
      </c>
      <c r="E2342" s="55"/>
      <c r="F2342" s="54">
        <v>0.75</v>
      </c>
      <c r="G2342" s="55">
        <v>20.7</v>
      </c>
      <c r="H2342" s="55">
        <v>71.42</v>
      </c>
      <c r="I2342" s="54">
        <v>89.27</v>
      </c>
      <c r="J2342" s="54"/>
      <c r="K2342" s="57">
        <v>181.45</v>
      </c>
      <c r="L2342" s="57">
        <f>F2342*K2342</f>
        <v>136.08749999999998</v>
      </c>
      <c r="M2342" s="51">
        <f>L2342*2.202</f>
        <v>299.66467499999993</v>
      </c>
      <c r="N2342" s="58">
        <f>M2342*$N$2</f>
        <v>374.58084374999993</v>
      </c>
      <c r="O2342" s="382">
        <v>0</v>
      </c>
    </row>
    <row r="2343" spans="1:16" ht="30" x14ac:dyDescent="0.25">
      <c r="B2343" s="59" t="s">
        <v>2020</v>
      </c>
      <c r="C2343" s="54" t="s">
        <v>2021</v>
      </c>
      <c r="D2343" s="55" t="s">
        <v>26</v>
      </c>
      <c r="E2343" s="55"/>
      <c r="F2343" s="54">
        <v>3</v>
      </c>
      <c r="G2343" s="55">
        <v>62.6</v>
      </c>
      <c r="H2343" s="55">
        <v>285.66000000000003</v>
      </c>
      <c r="I2343" s="54">
        <v>357.08</v>
      </c>
      <c r="J2343" s="54"/>
      <c r="K2343" s="57">
        <v>181.45</v>
      </c>
      <c r="L2343" s="57">
        <f>F2343*K2343</f>
        <v>544.34999999999991</v>
      </c>
      <c r="M2343" s="51">
        <f>L2343*2.202</f>
        <v>1198.6586999999997</v>
      </c>
      <c r="N2343" s="58">
        <f>M2343*$N$2</f>
        <v>1498.3233749999997</v>
      </c>
      <c r="O2343" s="382">
        <v>0</v>
      </c>
    </row>
    <row r="2344" spans="1:16" s="34" customFormat="1" ht="27.75" customHeight="1" x14ac:dyDescent="0.25">
      <c r="A2344" s="40"/>
      <c r="B2344" s="99" t="s">
        <v>2022</v>
      </c>
      <c r="C2344" s="101" t="s">
        <v>105</v>
      </c>
      <c r="D2344" s="326" t="s">
        <v>26</v>
      </c>
      <c r="E2344" s="326"/>
      <c r="F2344" s="101">
        <v>5</v>
      </c>
      <c r="G2344" s="326">
        <v>138</v>
      </c>
      <c r="H2344" s="326">
        <v>476.1</v>
      </c>
      <c r="I2344" s="101">
        <v>595.13</v>
      </c>
      <c r="J2344" s="101"/>
      <c r="K2344" s="104">
        <v>181.45</v>
      </c>
      <c r="L2344" s="104">
        <f>F2344*K2344</f>
        <v>907.25</v>
      </c>
      <c r="M2344" s="370">
        <f>L2344*2.202</f>
        <v>1997.7645</v>
      </c>
      <c r="N2344" s="105">
        <f>M2344*$N$2</f>
        <v>2497.2056250000001</v>
      </c>
      <c r="O2344" s="385">
        <v>0</v>
      </c>
      <c r="P2344" s="40"/>
    </row>
    <row r="2345" spans="1:16" x14ac:dyDescent="0.25">
      <c r="A2345" s="113"/>
      <c r="B2345" s="106"/>
      <c r="C2345" s="108"/>
      <c r="D2345" s="107"/>
      <c r="E2345" s="107"/>
      <c r="F2345" s="107"/>
      <c r="G2345" s="107"/>
      <c r="H2345" s="107"/>
      <c r="I2345" s="108"/>
      <c r="J2345" s="108"/>
      <c r="K2345" s="109"/>
      <c r="L2345" s="109"/>
      <c r="M2345" s="109"/>
      <c r="N2345" s="135"/>
      <c r="O2345" s="390"/>
      <c r="P2345" s="113"/>
    </row>
    <row r="2347" spans="1:16" s="5" customFormat="1" x14ac:dyDescent="0.25">
      <c r="B2347" s="2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3"/>
      <c r="N2347" s="4"/>
      <c r="O2347" s="420"/>
    </row>
    <row r="2348" spans="1:16" s="5" customFormat="1" x14ac:dyDescent="0.25">
      <c r="B2348" s="2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3"/>
      <c r="N2348" s="4"/>
      <c r="O2348" s="420"/>
    </row>
    <row r="2349" spans="1:16" s="5" customFormat="1" x14ac:dyDescent="0.25">
      <c r="B2349" s="2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3"/>
      <c r="N2349" s="4"/>
      <c r="O2349" s="420"/>
    </row>
    <row r="2350" spans="1:16" s="5" customFormat="1" x14ac:dyDescent="0.25">
      <c r="B2350" s="2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3"/>
      <c r="N2350" s="4"/>
      <c r="O2350" s="420"/>
    </row>
    <row r="2351" spans="1:16" s="5" customFormat="1" ht="12.75" x14ac:dyDescent="0.2">
      <c r="B2351" s="371"/>
      <c r="C2351" s="372"/>
      <c r="D2351" s="372"/>
      <c r="E2351" s="372"/>
      <c r="F2351" s="372"/>
      <c r="G2351" s="372"/>
      <c r="H2351" s="372"/>
      <c r="I2351" s="372"/>
      <c r="J2351" s="372"/>
      <c r="K2351" s="372"/>
      <c r="M2351" s="373"/>
      <c r="N2351" s="374"/>
      <c r="O2351" s="421"/>
    </row>
    <row r="2352" spans="1:16" s="5" customFormat="1" ht="12.75" x14ac:dyDescent="0.2">
      <c r="B2352" s="371"/>
      <c r="C2352" s="372"/>
      <c r="D2352" s="372"/>
      <c r="E2352" s="372"/>
      <c r="F2352" s="372"/>
      <c r="G2352" s="372"/>
      <c r="H2352" s="372"/>
      <c r="I2352" s="372"/>
      <c r="J2352" s="372"/>
      <c r="K2352" s="372"/>
      <c r="M2352" s="373"/>
      <c r="N2352" s="374"/>
      <c r="O2352" s="421"/>
    </row>
    <row r="2353" spans="2:15" x14ac:dyDescent="0.25">
      <c r="B2353" s="375"/>
      <c r="C2353" s="372"/>
      <c r="D2353" s="372"/>
      <c r="E2353" s="372"/>
      <c r="F2353" s="372"/>
      <c r="G2353" s="372"/>
      <c r="H2353" s="372"/>
      <c r="I2353" s="372"/>
      <c r="J2353" s="372"/>
      <c r="K2353" s="372"/>
      <c r="L2353" s="5"/>
      <c r="M2353" s="373"/>
      <c r="N2353" s="374"/>
      <c r="O2353" s="421"/>
    </row>
    <row r="2354" spans="2:15" x14ac:dyDescent="0.25">
      <c r="B2354" s="375" t="s">
        <v>2023</v>
      </c>
      <c r="C2354" s="372"/>
      <c r="D2354" s="372"/>
      <c r="E2354" s="372"/>
      <c r="F2354" s="372"/>
      <c r="G2354" s="372"/>
      <c r="H2354" s="372"/>
      <c r="I2354" s="372"/>
      <c r="J2354" s="372"/>
      <c r="K2354" s="372"/>
      <c r="L2354" s="5"/>
      <c r="M2354" s="373"/>
      <c r="N2354" s="374"/>
      <c r="O2354" s="421"/>
    </row>
  </sheetData>
  <autoFilter ref="F11:O71"/>
  <mergeCells count="611">
    <mergeCell ref="M2323:M2324"/>
    <mergeCell ref="N2323:O2323"/>
    <mergeCell ref="I2338:J2338"/>
    <mergeCell ref="N2338:O2338"/>
    <mergeCell ref="B2339:B2340"/>
    <mergeCell ref="C2339:C2340"/>
    <mergeCell ref="D2339:D2340"/>
    <mergeCell ref="E2339:E2340"/>
    <mergeCell ref="F2339:F2340"/>
    <mergeCell ref="G2339:G2340"/>
    <mergeCell ref="H2339:H2340"/>
    <mergeCell ref="I2339:J2339"/>
    <mergeCell ref="K2339:K2340"/>
    <mergeCell ref="L2339:L2340"/>
    <mergeCell ref="M2339:M2340"/>
    <mergeCell ref="N2339:O2339"/>
    <mergeCell ref="B2323:B2324"/>
    <mergeCell ref="C2323:C2324"/>
    <mergeCell ref="D2323:D2324"/>
    <mergeCell ref="E2323:E2324"/>
    <mergeCell ref="F2323:F2324"/>
    <mergeCell ref="G2323:G2324"/>
    <mergeCell ref="H2323:H2324"/>
    <mergeCell ref="I2323:J2323"/>
    <mergeCell ref="K2323:K2324"/>
    <mergeCell ref="E2260:E2261"/>
    <mergeCell ref="F2260:F2261"/>
    <mergeCell ref="G2260:G2261"/>
    <mergeCell ref="H2260:H2261"/>
    <mergeCell ref="I2260:J2260"/>
    <mergeCell ref="K2260:K2261"/>
    <mergeCell ref="L2260:L2261"/>
    <mergeCell ref="L2323:L2324"/>
    <mergeCell ref="M2260:M2261"/>
    <mergeCell ref="N2260:O2260"/>
    <mergeCell ref="B2136:B2137"/>
    <mergeCell ref="B2138:B2139"/>
    <mergeCell ref="B2234:B2235"/>
    <mergeCell ref="B2236:B2237"/>
    <mergeCell ref="B2251:B2252"/>
    <mergeCell ref="B2253:B2254"/>
    <mergeCell ref="B2260:B2261"/>
    <mergeCell ref="C2260:C2261"/>
    <mergeCell ref="D2260:D2261"/>
    <mergeCell ref="K1804:K1805"/>
    <mergeCell ref="L1804:L1805"/>
    <mergeCell ref="M1804:M1805"/>
    <mergeCell ref="N1804:O1804"/>
    <mergeCell ref="B2003:B2004"/>
    <mergeCell ref="B2055:J2055"/>
    <mergeCell ref="B2062:B2063"/>
    <mergeCell ref="C2062:C2063"/>
    <mergeCell ref="D2062:D2063"/>
    <mergeCell ref="E2062:E2063"/>
    <mergeCell ref="F2062:F2063"/>
    <mergeCell ref="G2062:G2063"/>
    <mergeCell ref="H2062:H2063"/>
    <mergeCell ref="I2062:J2062"/>
    <mergeCell ref="K2062:K2063"/>
    <mergeCell ref="L2062:L2063"/>
    <mergeCell ref="M2062:M2063"/>
    <mergeCell ref="N2062:O2062"/>
    <mergeCell ref="B1798:J1798"/>
    <mergeCell ref="B1799:J1799"/>
    <mergeCell ref="B1804:B1805"/>
    <mergeCell ref="C1804:C1805"/>
    <mergeCell ref="D1804:D1805"/>
    <mergeCell ref="E1804:E1805"/>
    <mergeCell ref="F1804:F1805"/>
    <mergeCell ref="G1804:G1805"/>
    <mergeCell ref="H1804:H1805"/>
    <mergeCell ref="I1804:J1804"/>
    <mergeCell ref="H1732:H1733"/>
    <mergeCell ref="I1732:J1732"/>
    <mergeCell ref="K1732:K1733"/>
    <mergeCell ref="L1732:L1733"/>
    <mergeCell ref="M1732:M1733"/>
    <mergeCell ref="N1732:O1732"/>
    <mergeCell ref="B1795:J1795"/>
    <mergeCell ref="B1796:J1796"/>
    <mergeCell ref="B1797:J1797"/>
    <mergeCell ref="B1690:B1691"/>
    <mergeCell ref="B1692:B1693"/>
    <mergeCell ref="B1694:B1695"/>
    <mergeCell ref="B1732:B1733"/>
    <mergeCell ref="C1732:C1733"/>
    <mergeCell ref="D1732:D1733"/>
    <mergeCell ref="E1732:E1733"/>
    <mergeCell ref="F1732:F1733"/>
    <mergeCell ref="G1732:G1733"/>
    <mergeCell ref="B1668:B1669"/>
    <mergeCell ref="B1671:B1672"/>
    <mergeCell ref="B1676:B1677"/>
    <mergeCell ref="B1678:B1679"/>
    <mergeCell ref="B1680:B1681"/>
    <mergeCell ref="B1682:B1683"/>
    <mergeCell ref="B1684:B1685"/>
    <mergeCell ref="B1686:B1687"/>
    <mergeCell ref="B1688:B1689"/>
    <mergeCell ref="N1571:O1571"/>
    <mergeCell ref="B1614:B1615"/>
    <mergeCell ref="B1655:B1656"/>
    <mergeCell ref="B1657:B1658"/>
    <mergeCell ref="B1659:B1660"/>
    <mergeCell ref="B1661:B1662"/>
    <mergeCell ref="B1666:B1667"/>
    <mergeCell ref="C1666:C1667"/>
    <mergeCell ref="D1666:D1667"/>
    <mergeCell ref="E1666:E1667"/>
    <mergeCell ref="F1666:F1667"/>
    <mergeCell ref="G1666:G1667"/>
    <mergeCell ref="H1666:H1667"/>
    <mergeCell ref="I1666:J1666"/>
    <mergeCell ref="K1666:K1667"/>
    <mergeCell ref="L1666:L1667"/>
    <mergeCell ref="M1666:M1667"/>
    <mergeCell ref="N1666:O1666"/>
    <mergeCell ref="B1571:B1572"/>
    <mergeCell ref="C1571:C1572"/>
    <mergeCell ref="D1571:D1572"/>
    <mergeCell ref="E1571:E1572"/>
    <mergeCell ref="F1571:F1572"/>
    <mergeCell ref="G1571:G1572"/>
    <mergeCell ref="H1571:H1572"/>
    <mergeCell ref="I1571:J1571"/>
    <mergeCell ref="K1571:K1572"/>
    <mergeCell ref="I1524:J1524"/>
    <mergeCell ref="K1524:K1525"/>
    <mergeCell ref="L1524:L1525"/>
    <mergeCell ref="M1524:M1525"/>
    <mergeCell ref="L1571:L1572"/>
    <mergeCell ref="M1571:M1572"/>
    <mergeCell ref="N1524:O1524"/>
    <mergeCell ref="B1547:B1548"/>
    <mergeCell ref="C1547:C1548"/>
    <mergeCell ref="D1547:D1548"/>
    <mergeCell ref="E1547:E1548"/>
    <mergeCell ref="F1547:F1548"/>
    <mergeCell ref="G1547:G1548"/>
    <mergeCell ref="H1547:H1548"/>
    <mergeCell ref="I1547:J1547"/>
    <mergeCell ref="K1547:K1548"/>
    <mergeCell ref="L1547:L1548"/>
    <mergeCell ref="M1547:M1548"/>
    <mergeCell ref="N1547:O1547"/>
    <mergeCell ref="B1487:B1488"/>
    <mergeCell ref="B1504:B1505"/>
    <mergeCell ref="B1524:B1525"/>
    <mergeCell ref="C1524:C1525"/>
    <mergeCell ref="D1524:D1525"/>
    <mergeCell ref="E1524:E1525"/>
    <mergeCell ref="F1524:F1525"/>
    <mergeCell ref="G1524:G1525"/>
    <mergeCell ref="H1524:H1525"/>
    <mergeCell ref="E1479:E1480"/>
    <mergeCell ref="F1479:F1480"/>
    <mergeCell ref="G1479:G1480"/>
    <mergeCell ref="H1479:H1480"/>
    <mergeCell ref="I1479:J1479"/>
    <mergeCell ref="K1479:K1480"/>
    <mergeCell ref="L1479:L1480"/>
    <mergeCell ref="M1479:M1480"/>
    <mergeCell ref="N1479:O1479"/>
    <mergeCell ref="B1458:B1459"/>
    <mergeCell ref="C1458:C1459"/>
    <mergeCell ref="B1460:B1461"/>
    <mergeCell ref="B1462:B1463"/>
    <mergeCell ref="B1467:B1468"/>
    <mergeCell ref="B1469:B1470"/>
    <mergeCell ref="B1479:B1480"/>
    <mergeCell ref="C1479:C1480"/>
    <mergeCell ref="D1479:D1480"/>
    <mergeCell ref="B1440:B1441"/>
    <mergeCell ref="B1442:B1443"/>
    <mergeCell ref="B1444:B1445"/>
    <mergeCell ref="B1446:B1447"/>
    <mergeCell ref="B1448:B1449"/>
    <mergeCell ref="B1450:B1451"/>
    <mergeCell ref="B1452:B1453"/>
    <mergeCell ref="B1454:B1455"/>
    <mergeCell ref="B1456:B1457"/>
    <mergeCell ref="L1407:L1408"/>
    <mergeCell ref="M1407:M1408"/>
    <mergeCell ref="N1407:O1407"/>
    <mergeCell ref="B1437:B1438"/>
    <mergeCell ref="C1437:C1438"/>
    <mergeCell ref="D1437:D1438"/>
    <mergeCell ref="E1437:E1438"/>
    <mergeCell ref="F1437:F1438"/>
    <mergeCell ref="G1437:G1438"/>
    <mergeCell ref="H1437:H1438"/>
    <mergeCell ref="I1437:J1437"/>
    <mergeCell ref="K1437:K1438"/>
    <mergeCell ref="L1437:L1438"/>
    <mergeCell ref="M1437:M1438"/>
    <mergeCell ref="N1437:O1437"/>
    <mergeCell ref="B1407:B1408"/>
    <mergeCell ref="C1407:C1408"/>
    <mergeCell ref="D1407:D1408"/>
    <mergeCell ref="E1407:E1408"/>
    <mergeCell ref="F1407:F1408"/>
    <mergeCell ref="G1407:G1408"/>
    <mergeCell ref="H1407:H1408"/>
    <mergeCell ref="I1407:J1407"/>
    <mergeCell ref="K1407:K1408"/>
    <mergeCell ref="K1262:K1263"/>
    <mergeCell ref="L1262:L1263"/>
    <mergeCell ref="M1262:M1263"/>
    <mergeCell ref="N1262:O1262"/>
    <mergeCell ref="B1270:B1272"/>
    <mergeCell ref="B1282:B1283"/>
    <mergeCell ref="B1292:B1293"/>
    <mergeCell ref="B1329:B1330"/>
    <mergeCell ref="C1329:C1330"/>
    <mergeCell ref="D1329:D1330"/>
    <mergeCell ref="E1329:E1330"/>
    <mergeCell ref="F1329:F1330"/>
    <mergeCell ref="G1329:G1330"/>
    <mergeCell ref="H1329:H1330"/>
    <mergeCell ref="I1329:J1329"/>
    <mergeCell ref="K1329:K1330"/>
    <mergeCell ref="L1329:L1330"/>
    <mergeCell ref="M1329:M1330"/>
    <mergeCell ref="N1329:O1329"/>
    <mergeCell ref="B1258:J1258"/>
    <mergeCell ref="B1262:B1263"/>
    <mergeCell ref="C1262:C1263"/>
    <mergeCell ref="D1262:D1263"/>
    <mergeCell ref="E1262:E1263"/>
    <mergeCell ref="F1262:F1263"/>
    <mergeCell ref="G1262:G1263"/>
    <mergeCell ref="H1262:H1263"/>
    <mergeCell ref="I1262:J1262"/>
    <mergeCell ref="G1248:G1249"/>
    <mergeCell ref="H1248:H1249"/>
    <mergeCell ref="I1248:J1248"/>
    <mergeCell ref="K1248:K1249"/>
    <mergeCell ref="L1248:L1249"/>
    <mergeCell ref="M1248:M1249"/>
    <mergeCell ref="N1248:O1248"/>
    <mergeCell ref="B1256:J1256"/>
    <mergeCell ref="B1257:J1257"/>
    <mergeCell ref="B1201:B1202"/>
    <mergeCell ref="B1203:B1204"/>
    <mergeCell ref="B1206:B1207"/>
    <mergeCell ref="B1213:B1214"/>
    <mergeCell ref="B1248:B1249"/>
    <mergeCell ref="C1248:C1249"/>
    <mergeCell ref="D1248:D1249"/>
    <mergeCell ref="E1248:E1249"/>
    <mergeCell ref="F1248:F1249"/>
    <mergeCell ref="B1159:B1160"/>
    <mergeCell ref="B1164:B1165"/>
    <mergeCell ref="B1166:B1167"/>
    <mergeCell ref="B1168:B1169"/>
    <mergeCell ref="B1179:B1180"/>
    <mergeCell ref="B1182:B1183"/>
    <mergeCell ref="B1185:B1186"/>
    <mergeCell ref="B1188:B1189"/>
    <mergeCell ref="B1199:B1200"/>
    <mergeCell ref="B1152:O1152"/>
    <mergeCell ref="B1153:O1153"/>
    <mergeCell ref="B1157:B1158"/>
    <mergeCell ref="C1157:C1158"/>
    <mergeCell ref="D1157:D1158"/>
    <mergeCell ref="E1157:E1158"/>
    <mergeCell ref="F1157:F1158"/>
    <mergeCell ref="G1157:G1158"/>
    <mergeCell ref="H1157:H1158"/>
    <mergeCell ref="I1157:J1157"/>
    <mergeCell ref="K1157:K1158"/>
    <mergeCell ref="L1157:L1158"/>
    <mergeCell ref="M1157:M1158"/>
    <mergeCell ref="N1157:O1157"/>
    <mergeCell ref="B1129:B1130"/>
    <mergeCell ref="B1135:B1136"/>
    <mergeCell ref="B1137:B1138"/>
    <mergeCell ref="B1140:B1141"/>
    <mergeCell ref="B1142:B1143"/>
    <mergeCell ref="B1144:B1145"/>
    <mergeCell ref="B1146:B1147"/>
    <mergeCell ref="B1148:B1149"/>
    <mergeCell ref="B1150:B1151"/>
    <mergeCell ref="N1056:O1056"/>
    <mergeCell ref="B1097:B1098"/>
    <mergeCell ref="B1104:B1105"/>
    <mergeCell ref="B1106:B1107"/>
    <mergeCell ref="B1109:B1110"/>
    <mergeCell ref="B1111:B1112"/>
    <mergeCell ref="B1115:B1116"/>
    <mergeCell ref="B1121:B1122"/>
    <mergeCell ref="B1123:B1124"/>
    <mergeCell ref="D1056:D1057"/>
    <mergeCell ref="E1056:E1057"/>
    <mergeCell ref="F1056:F1057"/>
    <mergeCell ref="G1056:G1057"/>
    <mergeCell ref="H1056:H1057"/>
    <mergeCell ref="I1056:J1056"/>
    <mergeCell ref="K1056:K1057"/>
    <mergeCell ref="L1056:L1057"/>
    <mergeCell ref="M1056:M1057"/>
    <mergeCell ref="B1029:B1030"/>
    <mergeCell ref="B1031:B1032"/>
    <mergeCell ref="B1033:B1034"/>
    <mergeCell ref="B1040:B1041"/>
    <mergeCell ref="B1042:B1043"/>
    <mergeCell ref="B1044:B1045"/>
    <mergeCell ref="B1049:B1050"/>
    <mergeCell ref="B1056:B1057"/>
    <mergeCell ref="C1056:C1057"/>
    <mergeCell ref="B997:B998"/>
    <mergeCell ref="B999:B1000"/>
    <mergeCell ref="B1001:B1002"/>
    <mergeCell ref="B1003:B1004"/>
    <mergeCell ref="B1005:B1006"/>
    <mergeCell ref="B1007:B1008"/>
    <mergeCell ref="B1009:B1010"/>
    <mergeCell ref="B1016:B1017"/>
    <mergeCell ref="B1020:B1021"/>
    <mergeCell ref="B977:B978"/>
    <mergeCell ref="B979:B980"/>
    <mergeCell ref="B981:B982"/>
    <mergeCell ref="B983:B984"/>
    <mergeCell ref="B985:B986"/>
    <mergeCell ref="B989:B990"/>
    <mergeCell ref="B991:B992"/>
    <mergeCell ref="B993:B994"/>
    <mergeCell ref="B995:B996"/>
    <mergeCell ref="B937:B938"/>
    <mergeCell ref="B939:B940"/>
    <mergeCell ref="B941:B942"/>
    <mergeCell ref="B943:B944"/>
    <mergeCell ref="B945:B946"/>
    <mergeCell ref="B956:B957"/>
    <mergeCell ref="B964:B965"/>
    <mergeCell ref="B970:B971"/>
    <mergeCell ref="B975:B976"/>
    <mergeCell ref="K905:K906"/>
    <mergeCell ref="L905:L906"/>
    <mergeCell ref="M905:M906"/>
    <mergeCell ref="N905:O905"/>
    <mergeCell ref="B925:B926"/>
    <mergeCell ref="B935:B936"/>
    <mergeCell ref="C935:C936"/>
    <mergeCell ref="D935:D936"/>
    <mergeCell ref="E935:E936"/>
    <mergeCell ref="F935:F936"/>
    <mergeCell ref="G935:G936"/>
    <mergeCell ref="H935:H936"/>
    <mergeCell ref="I935:J935"/>
    <mergeCell ref="K935:K936"/>
    <mergeCell ref="L935:L936"/>
    <mergeCell ref="M935:M936"/>
    <mergeCell ref="N935:O935"/>
    <mergeCell ref="B901:J901"/>
    <mergeCell ref="B905:B906"/>
    <mergeCell ref="C905:C906"/>
    <mergeCell ref="D905:D906"/>
    <mergeCell ref="E905:E906"/>
    <mergeCell ref="F905:F906"/>
    <mergeCell ref="G905:G906"/>
    <mergeCell ref="H905:H906"/>
    <mergeCell ref="I905:J905"/>
    <mergeCell ref="B819:B821"/>
    <mergeCell ref="B825:B826"/>
    <mergeCell ref="B827:B828"/>
    <mergeCell ref="B829:B831"/>
    <mergeCell ref="B832:B834"/>
    <mergeCell ref="B848:B849"/>
    <mergeCell ref="B852:B853"/>
    <mergeCell ref="B854:B856"/>
    <mergeCell ref="B857:B859"/>
    <mergeCell ref="C794:C797"/>
    <mergeCell ref="D794:D797"/>
    <mergeCell ref="F794:F797"/>
    <mergeCell ref="K794:K797"/>
    <mergeCell ref="L794:L797"/>
    <mergeCell ref="M794:M797"/>
    <mergeCell ref="N794:N797"/>
    <mergeCell ref="O794:O797"/>
    <mergeCell ref="B807:B808"/>
    <mergeCell ref="E677:E678"/>
    <mergeCell ref="F677:F678"/>
    <mergeCell ref="G677:G678"/>
    <mergeCell ref="H677:H678"/>
    <mergeCell ref="I677:J677"/>
    <mergeCell ref="K677:K678"/>
    <mergeCell ref="L677:L678"/>
    <mergeCell ref="M677:M678"/>
    <mergeCell ref="N677:O677"/>
    <mergeCell ref="B660:B661"/>
    <mergeCell ref="B662:B663"/>
    <mergeCell ref="B664:B665"/>
    <mergeCell ref="B666:B667"/>
    <mergeCell ref="B668:B669"/>
    <mergeCell ref="B670:B672"/>
    <mergeCell ref="B677:B678"/>
    <mergeCell ref="C677:C678"/>
    <mergeCell ref="D677:D678"/>
    <mergeCell ref="B603:B604"/>
    <mergeCell ref="B607:B608"/>
    <mergeCell ref="B640:B641"/>
    <mergeCell ref="B646:B647"/>
    <mergeCell ref="B649:B650"/>
    <mergeCell ref="B653:L653"/>
    <mergeCell ref="M653:O653"/>
    <mergeCell ref="B658:B659"/>
    <mergeCell ref="C658:C659"/>
    <mergeCell ref="D658:D659"/>
    <mergeCell ref="E658:E659"/>
    <mergeCell ref="F658:F659"/>
    <mergeCell ref="G658:G659"/>
    <mergeCell ref="H658:H659"/>
    <mergeCell ref="I658:J658"/>
    <mergeCell ref="K658:K659"/>
    <mergeCell ref="L658:L659"/>
    <mergeCell ref="M658:M659"/>
    <mergeCell ref="N658:O658"/>
    <mergeCell ref="L532:L533"/>
    <mergeCell ref="M532:M533"/>
    <mergeCell ref="N532:O532"/>
    <mergeCell ref="B553:B554"/>
    <mergeCell ref="B569:B570"/>
    <mergeCell ref="B586:L586"/>
    <mergeCell ref="B591:B592"/>
    <mergeCell ref="C591:C592"/>
    <mergeCell ref="D591:D592"/>
    <mergeCell ref="E591:E592"/>
    <mergeCell ref="F591:F592"/>
    <mergeCell ref="G591:G592"/>
    <mergeCell ref="H591:H592"/>
    <mergeCell ref="I591:J591"/>
    <mergeCell ref="K591:K592"/>
    <mergeCell ref="L591:L592"/>
    <mergeCell ref="M591:M592"/>
    <mergeCell ref="N591:O591"/>
    <mergeCell ref="K523:K524"/>
    <mergeCell ref="B532:B533"/>
    <mergeCell ref="C532:C533"/>
    <mergeCell ref="D532:D533"/>
    <mergeCell ref="E532:E533"/>
    <mergeCell ref="F532:F533"/>
    <mergeCell ref="G532:G533"/>
    <mergeCell ref="H532:H533"/>
    <mergeCell ref="I532:J532"/>
    <mergeCell ref="K532:K533"/>
    <mergeCell ref="G501:G502"/>
    <mergeCell ref="H501:H502"/>
    <mergeCell ref="I501:J501"/>
    <mergeCell ref="K501:K502"/>
    <mergeCell ref="L501:L502"/>
    <mergeCell ref="M501:M502"/>
    <mergeCell ref="N501:O501"/>
    <mergeCell ref="K520:K521"/>
    <mergeCell ref="L520:L521"/>
    <mergeCell ref="M520:M521"/>
    <mergeCell ref="N520:N521"/>
    <mergeCell ref="O520:O521"/>
    <mergeCell ref="B461:B462"/>
    <mergeCell ref="B464:B465"/>
    <mergeCell ref="B467:B468"/>
    <mergeCell ref="B469:B470"/>
    <mergeCell ref="B501:B502"/>
    <mergeCell ref="C501:C502"/>
    <mergeCell ref="D501:D502"/>
    <mergeCell ref="E501:E502"/>
    <mergeCell ref="F501:F502"/>
    <mergeCell ref="B436:B437"/>
    <mergeCell ref="B440:B441"/>
    <mergeCell ref="B443:B444"/>
    <mergeCell ref="B445:B446"/>
    <mergeCell ref="B448:B449"/>
    <mergeCell ref="B450:B451"/>
    <mergeCell ref="B452:B453"/>
    <mergeCell ref="B455:B456"/>
    <mergeCell ref="B458:B459"/>
    <mergeCell ref="G427:G428"/>
    <mergeCell ref="H427:H428"/>
    <mergeCell ref="I427:J427"/>
    <mergeCell ref="K427:K428"/>
    <mergeCell ref="L427:L428"/>
    <mergeCell ref="M427:M428"/>
    <mergeCell ref="N427:O427"/>
    <mergeCell ref="B430:B431"/>
    <mergeCell ref="B433:B434"/>
    <mergeCell ref="B405:B406"/>
    <mergeCell ref="B407:B408"/>
    <mergeCell ref="B411:B412"/>
    <mergeCell ref="B419:B420"/>
    <mergeCell ref="B427:B428"/>
    <mergeCell ref="C427:C428"/>
    <mergeCell ref="D427:D428"/>
    <mergeCell ref="E427:E428"/>
    <mergeCell ref="F427:F428"/>
    <mergeCell ref="L367:L368"/>
    <mergeCell ref="M367:M368"/>
    <mergeCell ref="N367:O367"/>
    <mergeCell ref="B370:B371"/>
    <mergeCell ref="B374:B375"/>
    <mergeCell ref="B376:B377"/>
    <mergeCell ref="B382:B383"/>
    <mergeCell ref="B387:B388"/>
    <mergeCell ref="B402:B403"/>
    <mergeCell ref="B367:B368"/>
    <mergeCell ref="C367:C368"/>
    <mergeCell ref="D367:D368"/>
    <mergeCell ref="E367:E368"/>
    <mergeCell ref="F367:F368"/>
    <mergeCell ref="G367:G368"/>
    <mergeCell ref="H367:H368"/>
    <mergeCell ref="I367:J367"/>
    <mergeCell ref="K367:K368"/>
    <mergeCell ref="E345:E346"/>
    <mergeCell ref="F345:F346"/>
    <mergeCell ref="G345:G346"/>
    <mergeCell ref="H345:H346"/>
    <mergeCell ref="I345:J345"/>
    <mergeCell ref="K345:K346"/>
    <mergeCell ref="L345:L346"/>
    <mergeCell ref="M345:M346"/>
    <mergeCell ref="N345:O345"/>
    <mergeCell ref="B246:B247"/>
    <mergeCell ref="B315:B316"/>
    <mergeCell ref="B317:B318"/>
    <mergeCell ref="B319:B320"/>
    <mergeCell ref="B326:B327"/>
    <mergeCell ref="B329:B330"/>
    <mergeCell ref="B345:B346"/>
    <mergeCell ref="C345:C346"/>
    <mergeCell ref="D345:D346"/>
    <mergeCell ref="K112:K113"/>
    <mergeCell ref="L112:L113"/>
    <mergeCell ref="M112:M113"/>
    <mergeCell ref="N112:O112"/>
    <mergeCell ref="B151:B152"/>
    <mergeCell ref="B165:B166"/>
    <mergeCell ref="B185:B186"/>
    <mergeCell ref="B196:J196"/>
    <mergeCell ref="B200:B201"/>
    <mergeCell ref="C200:C201"/>
    <mergeCell ref="D200:D201"/>
    <mergeCell ref="E200:E201"/>
    <mergeCell ref="F200:F201"/>
    <mergeCell ref="G200:G201"/>
    <mergeCell ref="H200:H201"/>
    <mergeCell ref="K200:K201"/>
    <mergeCell ref="L200:L201"/>
    <mergeCell ref="M200:M201"/>
    <mergeCell ref="N200:O200"/>
    <mergeCell ref="B104:J104"/>
    <mergeCell ref="B105:J105"/>
    <mergeCell ref="B106:J106"/>
    <mergeCell ref="B112:B113"/>
    <mergeCell ref="C112:C113"/>
    <mergeCell ref="D112:D113"/>
    <mergeCell ref="E112:E113"/>
    <mergeCell ref="F112:F113"/>
    <mergeCell ref="G112:G113"/>
    <mergeCell ref="H112:H113"/>
    <mergeCell ref="B87:O87"/>
    <mergeCell ref="B89:B90"/>
    <mergeCell ref="C89:C90"/>
    <mergeCell ref="D89:D90"/>
    <mergeCell ref="E89:E90"/>
    <mergeCell ref="F89:F90"/>
    <mergeCell ref="G89:G90"/>
    <mergeCell ref="H89:H90"/>
    <mergeCell ref="K89:K90"/>
    <mergeCell ref="L89:L90"/>
    <mergeCell ref="M89:M90"/>
    <mergeCell ref="N89:O89"/>
    <mergeCell ref="L76:L77"/>
    <mergeCell ref="M76:M77"/>
    <mergeCell ref="N76:O76"/>
    <mergeCell ref="C78:C80"/>
    <mergeCell ref="D78:D80"/>
    <mergeCell ref="F78:F80"/>
    <mergeCell ref="K78:K80"/>
    <mergeCell ref="L78:L80"/>
    <mergeCell ref="M78:M80"/>
    <mergeCell ref="N78:N80"/>
    <mergeCell ref="O78:O80"/>
    <mergeCell ref="B76:B77"/>
    <mergeCell ref="C76:C77"/>
    <mergeCell ref="D76:D77"/>
    <mergeCell ref="E76:E77"/>
    <mergeCell ref="F76:F77"/>
    <mergeCell ref="G76:G77"/>
    <mergeCell ref="H76:H77"/>
    <mergeCell ref="I76:J76"/>
    <mergeCell ref="K76:K77"/>
    <mergeCell ref="L11:L12"/>
    <mergeCell ref="M11:M12"/>
    <mergeCell ref="N11:O11"/>
    <mergeCell ref="C17:C18"/>
    <mergeCell ref="D17:D18"/>
    <mergeCell ref="F17:F18"/>
    <mergeCell ref="K17:K18"/>
    <mergeCell ref="L17:L18"/>
    <mergeCell ref="M17:M18"/>
    <mergeCell ref="N17:N18"/>
    <mergeCell ref="O17:O18"/>
    <mergeCell ref="B11:B12"/>
    <mergeCell ref="C11:C12"/>
    <mergeCell ref="D11:D12"/>
    <mergeCell ref="E11:E12"/>
    <mergeCell ref="F11:F12"/>
    <mergeCell ref="G11:G12"/>
    <mergeCell ref="H11:H12"/>
    <mergeCell ref="I11:J11"/>
    <mergeCell ref="K11:K12"/>
  </mergeCells>
  <pageMargins left="0.55138888888888904" right="0.196527777777778" top="0.70833333333333304" bottom="0.43263888888888902" header="0.51180555555555496" footer="0.196527777777778"/>
  <pageSetup paperSize="9" scale="80" firstPageNumber="5" orientation="landscape" useFirstPageNumber="1" horizontalDpi="300" verticalDpi="3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МРОТ 12130</vt:lpstr>
      <vt:lpstr>'МРОТ 12130'!Заголовки_для_печати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Айша Агагишиева</cp:lastModifiedBy>
  <cp:revision>1</cp:revision>
  <cp:lastPrinted>2020-03-23T11:45:15Z</cp:lastPrinted>
  <dcterms:created xsi:type="dcterms:W3CDTF">2011-11-24T11:22:43Z</dcterms:created>
  <dcterms:modified xsi:type="dcterms:W3CDTF">2023-10-25T12:57:19Z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